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ey Assumptions" sheetId="1" state="visible" r:id="rId1"/>
    <sheet name="Revenue Year 1 Monthly" sheetId="2" state="visible" r:id="rId2"/>
    <sheet name="Revenue Years 2-5 Annual" sheetId="3" state="visible" r:id="rId3"/>
    <sheet name="Payroll Detail" sheetId="4" state="visible" r:id="rId4"/>
    <sheet name="Operating Expenses" sheetId="5" state="visible" r:id="rId5"/>
    <sheet name="Startup Costs and Use of Funds" sheetId="6" state="visible" r:id="rId6"/>
    <sheet name="Income Statement (P&amp;L)" sheetId="7" state="visible" r:id="rId7"/>
    <sheet name="Cash Flow Statement" sheetId="8" state="visible" r:id="rId8"/>
    <sheet name="Break-Even Analysis" sheetId="9" state="visible" r:id="rId9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3">
    <numFmt numFmtId="164" formatCode="mmmm d, yyyy"/>
    <numFmt numFmtId="165" formatCode="$#,##0.00"/>
    <numFmt numFmtId="166" formatCode="0.0%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" fontId="0" fillId="0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166" fontId="3" fillId="3" borderId="1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5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  <col width="80" customWidth="1" min="3" max="3"/>
  </cols>
  <sheetData>
    <row r="1">
      <c r="A1" s="1" t="inlineStr">
        <is>
          <t>Otaku Haven LLC Financial Model — Key Assumptions</t>
        </is>
      </c>
    </row>
    <row r="2">
      <c r="A2" s="2" t="inlineStr">
        <is>
          <t>Parameter</t>
        </is>
      </c>
      <c r="B2" s="2" t="inlineStr">
        <is>
          <t>Value</t>
        </is>
      </c>
      <c r="C2" s="2" t="inlineStr">
        <is>
          <t>Notes / Rationale</t>
        </is>
      </c>
    </row>
    <row r="3">
      <c r="A3" s="3" t="inlineStr">
        <is>
          <t>Store open date</t>
        </is>
      </c>
      <c r="B3" s="14" t="n">
        <v>46174</v>
      </c>
      <c r="C3" s="3" t="inlineStr">
        <is>
          <t>Reference data: June 1, 2026 target opening date.</t>
        </is>
      </c>
    </row>
    <row r="4">
      <c r="A4" s="3" t="inlineStr">
        <is>
          <t>Monthly rent</t>
        </is>
      </c>
      <c r="B4" s="5" t="n">
        <v>3500</v>
      </c>
      <c r="C4" s="3" t="inlineStr">
        <is>
          <t>Reference data: $3,500/month NNN, held constant through Year 5.</t>
        </is>
      </c>
    </row>
    <row r="5">
      <c r="A5" s="3" t="inlineStr">
        <is>
          <t>Startup budget</t>
        </is>
      </c>
      <c r="B5" s="5" t="n">
        <v>250000</v>
      </c>
      <c r="C5" s="3" t="inlineStr">
        <is>
          <t>Reference data startup capital infusion.</t>
        </is>
      </c>
    </row>
    <row r="6">
      <c r="A6" s="3" t="inlineStr">
        <is>
          <t>Monthly owner contribution</t>
        </is>
      </c>
      <c r="B6" s="5" t="n">
        <v>2000</v>
      </c>
      <c r="C6" s="3" t="inlineStr">
        <is>
          <t>Reference data runway supplement for 12 months.</t>
        </is>
      </c>
    </row>
    <row r="7">
      <c r="A7" s="3" t="inlineStr">
        <is>
          <t>Total Year 1 available capital</t>
        </is>
      </c>
      <c r="B7" s="5" t="n">
        <v>274000</v>
      </c>
      <c r="C7" s="3" t="inlineStr">
        <is>
          <t>Startup budget plus 12 monthly owner contributions.</t>
        </is>
      </c>
    </row>
    <row r="8">
      <c r="A8" s="3" t="inlineStr">
        <is>
          <t>Gross margin assumption</t>
        </is>
      </c>
      <c r="B8" s="6" t="n">
        <v>0.5</v>
      </c>
      <c r="C8" s="3" t="inlineStr">
        <is>
          <t>Midpoint of the 45–55% target range to reflect a mixed-category specialty retailer.</t>
        </is>
      </c>
    </row>
    <row r="9">
      <c r="A9" s="3" t="inlineStr">
        <is>
          <t>Revenue growth rate — Year 2</t>
        </is>
      </c>
      <c r="B9" s="6" t="n">
        <v>0.518</v>
      </c>
      <c r="C9" s="3" t="inlineStr">
        <is>
          <t>Opening year ramps to a stabilized full-year run rate after launch.</t>
        </is>
      </c>
    </row>
    <row r="10">
      <c r="A10" s="3" t="inlineStr">
        <is>
          <t>Revenue growth rate — Year 3</t>
        </is>
      </c>
      <c r="B10" s="6" t="n">
        <v>0.12</v>
      </c>
      <c r="C10" s="3" t="inlineStr">
        <is>
          <t>Normalized post-launch growth.</t>
        </is>
      </c>
    </row>
    <row r="11">
      <c r="A11" s="3" t="inlineStr">
        <is>
          <t>Revenue growth rate — Year 4</t>
        </is>
      </c>
      <c r="B11" s="6" t="n">
        <v>0.08</v>
      </c>
      <c r="C11" s="3" t="inlineStr">
        <is>
          <t>Moderating growth as the concept matures.</t>
        </is>
      </c>
    </row>
    <row r="12">
      <c r="A12" s="3" t="inlineStr">
        <is>
          <t>Revenue growth rate — Year 5</t>
        </is>
      </c>
      <c r="B12" s="6" t="n">
        <v>0.06</v>
      </c>
      <c r="C12" s="3" t="inlineStr">
        <is>
          <t>Late-plan steady growth.</t>
        </is>
      </c>
    </row>
    <row r="13">
      <c r="A13" s="3" t="inlineStr">
        <is>
          <t>Assistant Manager weekly hours</t>
        </is>
      </c>
      <c r="B13" s="7" t="n">
        <v>40</v>
      </c>
      <c r="C13" s="3" t="inlineStr">
        <is>
          <t>Full-time hourly assumption.</t>
        </is>
      </c>
    </row>
    <row r="14">
      <c r="A14" s="3" t="inlineStr">
        <is>
          <t>Key Holder weekly hours</t>
        </is>
      </c>
      <c r="B14" s="7" t="n">
        <v>24</v>
      </c>
      <c r="C14" s="3" t="inlineStr">
        <is>
          <t>Part-time staffing assumption per employee.</t>
        </is>
      </c>
    </row>
    <row r="15">
      <c r="A15" s="3" t="inlineStr">
        <is>
          <t>Sales Associate weekly hours</t>
        </is>
      </c>
      <c r="B15" s="7" t="n">
        <v>20</v>
      </c>
      <c r="C15" s="3" t="inlineStr">
        <is>
          <t>Part-time staffing assumption per employee.</t>
        </is>
      </c>
    </row>
    <row r="16">
      <c r="A16" s="3" t="inlineStr">
        <is>
          <t>Employer tax and benefit burden rate</t>
        </is>
      </c>
      <c r="B16" s="6" t="n">
        <v>0.12</v>
      </c>
      <c r="C16" s="3" t="inlineStr">
        <is>
          <t>Applied to total base payroll.</t>
        </is>
      </c>
    </row>
    <row r="17">
      <c r="A17" s="3" t="inlineStr">
        <is>
          <t>Utility cost assumption</t>
        </is>
      </c>
      <c r="B17" s="5" t="n">
        <v>900</v>
      </c>
      <c r="C17" s="3" t="inlineStr">
        <is>
          <t>Electric, water, internet, and waste services.</t>
        </is>
      </c>
    </row>
    <row r="18">
      <c r="A18" s="3" t="inlineStr">
        <is>
          <t>Insurance cost assumption</t>
        </is>
      </c>
      <c r="B18" s="5" t="n">
        <v>450</v>
      </c>
      <c r="C18" s="3" t="inlineStr">
        <is>
          <t>Property, liability, and business package estimate.</t>
        </is>
      </c>
    </row>
    <row r="19">
      <c r="A19" s="3" t="inlineStr">
        <is>
          <t>Marketing expense assumption</t>
        </is>
      </c>
      <c r="B19" s="5" t="n">
        <v>1500</v>
      </c>
      <c r="C19" s="3" t="inlineStr">
        <is>
          <t>Canonical ongoing marketing budget for downstream planning.</t>
        </is>
      </c>
    </row>
    <row r="20">
      <c r="A20" s="3" t="inlineStr">
        <is>
          <t>Technology/software subscription costs</t>
        </is>
      </c>
      <c r="B20" s="5" t="n">
        <v>300</v>
      </c>
      <c r="C20" s="3" t="inlineStr">
        <is>
          <t>Aggregate monthly run rate for Square, Xero, Gusto, and Microsoft 365.</t>
        </is>
      </c>
    </row>
    <row r="21">
      <c r="A21" s="3" t="inlineStr">
        <is>
          <t>Miscellaneous / contingency expense</t>
        </is>
      </c>
      <c r="B21" s="5" t="n">
        <v>750</v>
      </c>
      <c r="C21" s="3" t="inlineStr">
        <is>
          <t>General small-ticket operating contingency.</t>
        </is>
      </c>
    </row>
    <row r="22">
      <c r="A22" s="8" t="inlineStr">
        <is>
          <t>Baseline Monthly Revenue by Product Category (Index = 1.00)</t>
        </is>
      </c>
      <c r="B22" s="8" t="n"/>
      <c r="C22" s="8" t="n"/>
    </row>
    <row r="23">
      <c r="A23" s="3" t="inlineStr">
        <is>
          <t>Figures &amp; Statues</t>
        </is>
      </c>
      <c r="B23" s="5" t="n">
        <v>8800</v>
      </c>
      <c r="C23" s="3" t="inlineStr">
        <is>
          <t>Year 1 normalized monthly category revenue before seasonal indexing.</t>
        </is>
      </c>
    </row>
    <row r="24">
      <c r="A24" s="3" t="inlineStr">
        <is>
          <t>Manga &amp; Light Novels</t>
        </is>
      </c>
      <c r="B24" s="5" t="n">
        <v>6800</v>
      </c>
      <c r="C24" s="3" t="inlineStr">
        <is>
          <t>Year 1 normalized monthly category revenue before seasonal indexing.</t>
        </is>
      </c>
    </row>
    <row r="25">
      <c r="A25" s="3" t="inlineStr">
        <is>
          <t>Apparel</t>
        </is>
      </c>
      <c r="B25" s="5" t="n">
        <v>4400</v>
      </c>
      <c r="C25" s="3" t="inlineStr">
        <is>
          <t>Year 1 normalized monthly category revenue before seasonal indexing.</t>
        </is>
      </c>
    </row>
    <row r="26">
      <c r="A26" s="3" t="inlineStr">
        <is>
          <t>Accessories</t>
        </is>
      </c>
      <c r="B26" s="5" t="n">
        <v>3700</v>
      </c>
      <c r="C26" s="3" t="inlineStr">
        <is>
          <t>Year 1 normalized monthly category revenue before seasonal indexing.</t>
        </is>
      </c>
    </row>
    <row r="27">
      <c r="A27" s="3" t="inlineStr">
        <is>
          <t>Home &amp; Lifestyle</t>
        </is>
      </c>
      <c r="B27" s="5" t="n">
        <v>2900</v>
      </c>
      <c r="C27" s="3" t="inlineStr">
        <is>
          <t>Year 1 normalized monthly category revenue before seasonal indexing.</t>
        </is>
      </c>
    </row>
    <row r="28">
      <c r="A28" s="3" t="inlineStr">
        <is>
          <t>Trading Cards</t>
        </is>
      </c>
      <c r="B28" s="5" t="n">
        <v>7300</v>
      </c>
      <c r="C28" s="3" t="inlineStr">
        <is>
          <t>Year 1 normalized monthly category revenue before seasonal indexing.</t>
        </is>
      </c>
    </row>
    <row r="29">
      <c r="A29" s="3" t="inlineStr">
        <is>
          <t>Media</t>
        </is>
      </c>
      <c r="B29" s="5" t="n">
        <v>2100</v>
      </c>
      <c r="C29" s="3" t="inlineStr">
        <is>
          <t>Year 1 normalized monthly category revenue before seasonal indexing.</t>
        </is>
      </c>
    </row>
    <row r="30">
      <c r="A30" s="3" t="inlineStr">
        <is>
          <t>Consignment / Local Creator Section</t>
        </is>
      </c>
      <c r="B30" s="5" t="n">
        <v>900</v>
      </c>
      <c r="C30" s="3" t="inlineStr">
        <is>
          <t>Year 1 normalized monthly category revenue before seasonal indexing.</t>
        </is>
      </c>
    </row>
    <row r="31">
      <c r="A31" s="3" t="inlineStr">
        <is>
          <t>Total Year 1 baseline monthly revenue</t>
        </is>
      </c>
      <c r="B31" s="3">
        <f>SUM(B23:B30)</f>
        <v/>
      </c>
      <c r="C31" s="3" t="inlineStr">
        <is>
          <t>Sum of baseline category revenue before seasonal indexing.</t>
        </is>
      </c>
    </row>
    <row r="32">
      <c r="A32" s="8" t="inlineStr">
        <is>
          <t>June 2026</t>
        </is>
      </c>
      <c r="B32" s="9" t="n">
        <v>1.1</v>
      </c>
      <c r="C32" s="8" t="inlineStr">
        <is>
          <t>Opening/summer/holiday seasonality assumption.</t>
        </is>
      </c>
    </row>
    <row r="33">
      <c r="A33" s="3" t="inlineStr">
        <is>
          <t>July 2026</t>
        </is>
      </c>
      <c r="B33" s="6" t="n">
        <v>1.15</v>
      </c>
      <c r="C33" s="3" t="inlineStr">
        <is>
          <t>Opening/summer/holiday seasonality assumption.</t>
        </is>
      </c>
    </row>
    <row r="34">
      <c r="A34" s="3" t="inlineStr">
        <is>
          <t>August 2026</t>
        </is>
      </c>
      <c r="B34" s="6" t="n">
        <v>1</v>
      </c>
      <c r="C34" s="3" t="inlineStr">
        <is>
          <t>Opening/summer/holiday seasonality assumption.</t>
        </is>
      </c>
    </row>
    <row r="35">
      <c r="A35" s="3" t="inlineStr">
        <is>
          <t>September 2026</t>
        </is>
      </c>
      <c r="B35" s="6" t="n">
        <v>0.98</v>
      </c>
      <c r="C35" s="3" t="inlineStr">
        <is>
          <t>Opening/summer/holiday seasonality assumption.</t>
        </is>
      </c>
    </row>
    <row r="36">
      <c r="A36" s="3" t="inlineStr">
        <is>
          <t>October 2026</t>
        </is>
      </c>
      <c r="B36" s="6" t="n">
        <v>1.02</v>
      </c>
      <c r="C36" s="3" t="inlineStr">
        <is>
          <t>Opening/summer/holiday seasonality assumption.</t>
        </is>
      </c>
    </row>
    <row r="37">
      <c r="A37" s="3" t="inlineStr">
        <is>
          <t>November 2026</t>
        </is>
      </c>
      <c r="B37" s="6" t="n">
        <v>1.25</v>
      </c>
      <c r="C37" s="3" t="inlineStr">
        <is>
          <t>Opening/summer/holiday seasonality assumption.</t>
        </is>
      </c>
    </row>
    <row r="38">
      <c r="A38" s="3" t="inlineStr">
        <is>
          <t>December 2026</t>
        </is>
      </c>
      <c r="B38" s="6" t="n">
        <v>1.45</v>
      </c>
      <c r="C38" s="3" t="inlineStr">
        <is>
          <t>Opening/summer/holiday seasonality assumption.</t>
        </is>
      </c>
    </row>
    <row r="39">
      <c r="A39" s="8" t="inlineStr">
        <is>
          <t>January 2027</t>
        </is>
      </c>
      <c r="B39" s="9" t="n">
        <v>0.9</v>
      </c>
      <c r="C39" s="8" t="inlineStr">
        <is>
          <t>Used to annualize Year 2 revenue and to model the break-even ramp.</t>
        </is>
      </c>
    </row>
    <row r="40">
      <c r="A40" s="3" t="inlineStr">
        <is>
          <t>February 2027</t>
        </is>
      </c>
      <c r="B40" s="6" t="n">
        <v>0.92</v>
      </c>
      <c r="C40" s="3" t="inlineStr">
        <is>
          <t>Used to annualize Year 2 revenue and to model the break-even ramp.</t>
        </is>
      </c>
    </row>
    <row r="41">
      <c r="A41" s="3" t="inlineStr">
        <is>
          <t>March 2027</t>
        </is>
      </c>
      <c r="B41" s="6" t="n">
        <v>1</v>
      </c>
      <c r="C41" s="3" t="inlineStr">
        <is>
          <t>Used to annualize Year 2 revenue and to model the break-even ramp.</t>
        </is>
      </c>
    </row>
    <row r="42">
      <c r="A42" s="3" t="inlineStr">
        <is>
          <t>April 2027</t>
        </is>
      </c>
      <c r="B42" s="6" t="n">
        <v>1.02</v>
      </c>
      <c r="C42" s="3" t="inlineStr">
        <is>
          <t>Used to annualize Year 2 revenue and to model the break-even ramp.</t>
        </is>
      </c>
    </row>
    <row r="43">
      <c r="A43" s="3" t="inlineStr">
        <is>
          <t>May 2027</t>
        </is>
      </c>
      <c r="B43" s="6" t="n">
        <v>1.04</v>
      </c>
      <c r="C43" s="3" t="inlineStr">
        <is>
          <t>Used to annualize Year 2 revenue and to model the break-even ramp.</t>
        </is>
      </c>
    </row>
    <row r="44">
      <c r="A44" s="3" t="inlineStr">
        <is>
          <t>June 2027</t>
        </is>
      </c>
      <c r="B44" s="6" t="n">
        <v>1.08</v>
      </c>
      <c r="C44" s="3" t="inlineStr">
        <is>
          <t>Used to annualize Year 2 revenue and to model the break-even ramp.</t>
        </is>
      </c>
    </row>
    <row r="45">
      <c r="A45" s="3" t="inlineStr">
        <is>
          <t>July 2027</t>
        </is>
      </c>
      <c r="B45" s="6" t="n">
        <v>1.1</v>
      </c>
      <c r="C45" s="3" t="inlineStr">
        <is>
          <t>Used to annualize Year 2 revenue and to model the break-even ramp.</t>
        </is>
      </c>
    </row>
    <row r="46">
      <c r="A46" s="3" t="inlineStr">
        <is>
          <t>August 2027</t>
        </is>
      </c>
      <c r="B46" s="6" t="n">
        <v>1</v>
      </c>
      <c r="C46" s="3" t="inlineStr">
        <is>
          <t>Used to annualize Year 2 revenue and to model the break-even ramp.</t>
        </is>
      </c>
    </row>
    <row r="47">
      <c r="A47" s="3" t="inlineStr">
        <is>
          <t>September 2027</t>
        </is>
      </c>
      <c r="B47" s="6" t="n">
        <v>0.99</v>
      </c>
      <c r="C47" s="3" t="inlineStr">
        <is>
          <t>Used to annualize Year 2 revenue and to model the break-even ramp.</t>
        </is>
      </c>
    </row>
    <row r="48">
      <c r="A48" s="3" t="inlineStr">
        <is>
          <t>October 2027</t>
        </is>
      </c>
      <c r="B48" s="6" t="n">
        <v>1.01</v>
      </c>
      <c r="C48" s="3" t="inlineStr">
        <is>
          <t>Used to annualize Year 2 revenue and to model the break-even ramp.</t>
        </is>
      </c>
    </row>
    <row r="49">
      <c r="A49" s="3" t="inlineStr">
        <is>
          <t>November 2027</t>
        </is>
      </c>
      <c r="B49" s="6" t="n">
        <v>1.12</v>
      </c>
      <c r="C49" s="3" t="inlineStr">
        <is>
          <t>Used to annualize Year 2 revenue and to model the break-even ramp.</t>
        </is>
      </c>
    </row>
    <row r="50">
      <c r="A50" s="3" t="inlineStr">
        <is>
          <t>December 2027</t>
        </is>
      </c>
      <c r="B50" s="6" t="n">
        <v>1.28</v>
      </c>
      <c r="C50" s="3" t="inlineStr">
        <is>
          <t>Used to annualize Year 2 revenue and to model the break-even ramp.</t>
        </is>
      </c>
    </row>
    <row r="51">
      <c r="A51" s="3" t="inlineStr">
        <is>
          <t>2027 seasonal index total</t>
        </is>
      </c>
      <c r="B51" s="6">
        <f>SUM(B39:B50)</f>
        <v/>
      </c>
      <c r="C51" s="3" t="inlineStr">
        <is>
          <t>Full-year seasonal index sum applied to annualized Year 2 revenue.</t>
        </is>
      </c>
    </row>
    <row r="52">
      <c r="A52" s="8" t="inlineStr">
        <is>
          <t>January 2026 startup spend %</t>
        </is>
      </c>
      <c r="B52" s="9" t="n">
        <v>0.05</v>
      </c>
      <c r="C52" s="8" t="inlineStr">
        <is>
          <t>Allocated across non-reserve startup uses for cash flow timing.</t>
        </is>
      </c>
    </row>
    <row r="53">
      <c r="A53" s="3" t="inlineStr">
        <is>
          <t>February 2026 startup spend %</t>
        </is>
      </c>
      <c r="B53" s="6" t="n">
        <v>0.08</v>
      </c>
      <c r="C53" s="3" t="inlineStr">
        <is>
          <t>Allocated across non-reserve startup uses for cash flow timing.</t>
        </is>
      </c>
    </row>
    <row r="54">
      <c r="A54" s="3" t="inlineStr">
        <is>
          <t>March 2026 startup spend %</t>
        </is>
      </c>
      <c r="B54" s="6" t="n">
        <v>0.16</v>
      </c>
      <c r="C54" s="3" t="inlineStr">
        <is>
          <t>Allocated across non-reserve startup uses for cash flow timing.</t>
        </is>
      </c>
    </row>
    <row r="55">
      <c r="A55" s="3" t="inlineStr">
        <is>
          <t>April 2026 startup spend %</t>
        </is>
      </c>
      <c r="B55" s="6" t="n">
        <v>0.35</v>
      </c>
      <c r="C55" s="3" t="inlineStr">
        <is>
          <t>Allocated across non-reserve startup uses for cash flow timing.</t>
        </is>
      </c>
    </row>
    <row r="56">
      <c r="A56" s="3" t="inlineStr">
        <is>
          <t>May 2026 startup spend %</t>
        </is>
      </c>
      <c r="B56" s="6" t="n">
        <v>0.36</v>
      </c>
      <c r="C56" s="3" t="inlineStr">
        <is>
          <t>Allocated across non-reserve startup uses for cash flow timing.</t>
        </is>
      </c>
    </row>
    <row r="57">
      <c r="A57" s="3" t="inlineStr">
        <is>
          <t>Pre-opening operating expenses begin</t>
        </is>
      </c>
      <c r="B57" s="3" t="inlineStr">
        <is>
          <t>March 2026</t>
        </is>
      </c>
      <c r="C57" s="3" t="inlineStr">
        <is>
          <t>Rent, insurance, and technology run from March 2026; payroll begins at opening.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>
      <c r="A1" s="2" t="inlineStr">
        <is>
          <t>Category</t>
        </is>
      </c>
      <c r="B1" s="10" t="inlineStr">
        <is>
          <t>Jan 2026</t>
        </is>
      </c>
      <c r="C1" s="10" t="inlineStr">
        <is>
          <t>Feb 2026</t>
        </is>
      </c>
      <c r="D1" s="10" t="inlineStr">
        <is>
          <t>Mar 2026</t>
        </is>
      </c>
      <c r="E1" s="10" t="inlineStr">
        <is>
          <t>Apr 2026</t>
        </is>
      </c>
      <c r="F1" s="10" t="inlineStr">
        <is>
          <t>May 2026</t>
        </is>
      </c>
      <c r="G1" s="10" t="inlineStr">
        <is>
          <t>Jun 2026</t>
        </is>
      </c>
      <c r="H1" s="10" t="inlineStr">
        <is>
          <t>Jul 2026</t>
        </is>
      </c>
      <c r="I1" s="10" t="inlineStr">
        <is>
          <t>Aug 2026</t>
        </is>
      </c>
      <c r="J1" s="10" t="inlineStr">
        <is>
          <t>Sep 2026</t>
        </is>
      </c>
      <c r="K1" s="10" t="inlineStr">
        <is>
          <t>Oct 2026</t>
        </is>
      </c>
      <c r="L1" s="10" t="inlineStr">
        <is>
          <t>Nov 2026</t>
        </is>
      </c>
      <c r="M1" s="10" t="inlineStr">
        <is>
          <t>Dec 2026</t>
        </is>
      </c>
    </row>
    <row r="2">
      <c r="A2" s="3" t="inlineStr">
        <is>
          <t>Figures &amp; Statues</t>
        </is>
      </c>
      <c r="B2" s="5">
        <f>0*'Key Assumptions'!$B$8</f>
        <v/>
      </c>
      <c r="C2" s="5">
        <f>0*'Key Assumptions'!$B$8</f>
        <v/>
      </c>
      <c r="D2" s="5">
        <f>0*'Key Assumptions'!$B$8</f>
        <v/>
      </c>
      <c r="E2" s="5">
        <f>0*'Key Assumptions'!$B$8</f>
        <v/>
      </c>
      <c r="F2" s="5">
        <f>0*'Key Assumptions'!$B$8</f>
        <v/>
      </c>
      <c r="G2" s="5">
        <f>'Key Assumptions'!$B$23*'Key Assumptions'!$B$32</f>
        <v/>
      </c>
      <c r="H2" s="5">
        <f>'Key Assumptions'!$B$23*'Key Assumptions'!$B$33</f>
        <v/>
      </c>
      <c r="I2" s="5">
        <f>'Key Assumptions'!$B$23*'Key Assumptions'!$B$34</f>
        <v/>
      </c>
      <c r="J2" s="5">
        <f>'Key Assumptions'!$B$23*'Key Assumptions'!$B$35</f>
        <v/>
      </c>
      <c r="K2" s="5">
        <f>'Key Assumptions'!$B$23*'Key Assumptions'!$B$36</f>
        <v/>
      </c>
      <c r="L2" s="5">
        <f>'Key Assumptions'!$B$23*'Key Assumptions'!$B$37</f>
        <v/>
      </c>
      <c r="M2" s="5">
        <f>'Key Assumptions'!$B$23*'Key Assumptions'!$B$38</f>
        <v/>
      </c>
    </row>
    <row r="3">
      <c r="A3" s="3" t="inlineStr">
        <is>
          <t>Manga &amp; Light Novels</t>
        </is>
      </c>
      <c r="B3" s="5">
        <f>0*'Key Assumptions'!$B$8</f>
        <v/>
      </c>
      <c r="C3" s="5">
        <f>0*'Key Assumptions'!$B$8</f>
        <v/>
      </c>
      <c r="D3" s="5">
        <f>0*'Key Assumptions'!$B$8</f>
        <v/>
      </c>
      <c r="E3" s="5">
        <f>0*'Key Assumptions'!$B$8</f>
        <v/>
      </c>
      <c r="F3" s="5">
        <f>0*'Key Assumptions'!$B$8</f>
        <v/>
      </c>
      <c r="G3" s="5">
        <f>'Key Assumptions'!$B$24*'Key Assumptions'!$B$32</f>
        <v/>
      </c>
      <c r="H3" s="5">
        <f>'Key Assumptions'!$B$24*'Key Assumptions'!$B$33</f>
        <v/>
      </c>
      <c r="I3" s="5">
        <f>'Key Assumptions'!$B$24*'Key Assumptions'!$B$34</f>
        <v/>
      </c>
      <c r="J3" s="5">
        <f>'Key Assumptions'!$B$24*'Key Assumptions'!$B$35</f>
        <v/>
      </c>
      <c r="K3" s="5">
        <f>'Key Assumptions'!$B$24*'Key Assumptions'!$B$36</f>
        <v/>
      </c>
      <c r="L3" s="5">
        <f>'Key Assumptions'!$B$24*'Key Assumptions'!$B$37</f>
        <v/>
      </c>
      <c r="M3" s="5">
        <f>'Key Assumptions'!$B$24*'Key Assumptions'!$B$38</f>
        <v/>
      </c>
    </row>
    <row r="4">
      <c r="A4" s="3" t="inlineStr">
        <is>
          <t>Apparel</t>
        </is>
      </c>
      <c r="B4" s="5">
        <f>0*'Key Assumptions'!$B$8</f>
        <v/>
      </c>
      <c r="C4" s="5">
        <f>0*'Key Assumptions'!$B$8</f>
        <v/>
      </c>
      <c r="D4" s="5">
        <f>0*'Key Assumptions'!$B$8</f>
        <v/>
      </c>
      <c r="E4" s="5">
        <f>0*'Key Assumptions'!$B$8</f>
        <v/>
      </c>
      <c r="F4" s="5">
        <f>0*'Key Assumptions'!$B$8</f>
        <v/>
      </c>
      <c r="G4" s="5">
        <f>'Key Assumptions'!$B$25*'Key Assumptions'!$B$32</f>
        <v/>
      </c>
      <c r="H4" s="5">
        <f>'Key Assumptions'!$B$25*'Key Assumptions'!$B$33</f>
        <v/>
      </c>
      <c r="I4" s="5">
        <f>'Key Assumptions'!$B$25*'Key Assumptions'!$B$34</f>
        <v/>
      </c>
      <c r="J4" s="5">
        <f>'Key Assumptions'!$B$25*'Key Assumptions'!$B$35</f>
        <v/>
      </c>
      <c r="K4" s="5">
        <f>'Key Assumptions'!$B$25*'Key Assumptions'!$B$36</f>
        <v/>
      </c>
      <c r="L4" s="5">
        <f>'Key Assumptions'!$B$25*'Key Assumptions'!$B$37</f>
        <v/>
      </c>
      <c r="M4" s="5">
        <f>'Key Assumptions'!$B$25*'Key Assumptions'!$B$38</f>
        <v/>
      </c>
    </row>
    <row r="5">
      <c r="A5" s="3" t="inlineStr">
        <is>
          <t>Accessories</t>
        </is>
      </c>
      <c r="B5" s="5">
        <f>0*'Key Assumptions'!$B$8</f>
        <v/>
      </c>
      <c r="C5" s="5">
        <f>0*'Key Assumptions'!$B$8</f>
        <v/>
      </c>
      <c r="D5" s="5">
        <f>0*'Key Assumptions'!$B$8</f>
        <v/>
      </c>
      <c r="E5" s="5">
        <f>0*'Key Assumptions'!$B$8</f>
        <v/>
      </c>
      <c r="F5" s="5">
        <f>0*'Key Assumptions'!$B$8</f>
        <v/>
      </c>
      <c r="G5" s="5">
        <f>'Key Assumptions'!$B$26*'Key Assumptions'!$B$32</f>
        <v/>
      </c>
      <c r="H5" s="5">
        <f>'Key Assumptions'!$B$26*'Key Assumptions'!$B$33</f>
        <v/>
      </c>
      <c r="I5" s="5">
        <f>'Key Assumptions'!$B$26*'Key Assumptions'!$B$34</f>
        <v/>
      </c>
      <c r="J5" s="5">
        <f>'Key Assumptions'!$B$26*'Key Assumptions'!$B$35</f>
        <v/>
      </c>
      <c r="K5" s="5">
        <f>'Key Assumptions'!$B$26*'Key Assumptions'!$B$36</f>
        <v/>
      </c>
      <c r="L5" s="5">
        <f>'Key Assumptions'!$B$26*'Key Assumptions'!$B$37</f>
        <v/>
      </c>
      <c r="M5" s="5">
        <f>'Key Assumptions'!$B$26*'Key Assumptions'!$B$38</f>
        <v/>
      </c>
    </row>
    <row r="6">
      <c r="A6" s="3" t="inlineStr">
        <is>
          <t>Home &amp; Lifestyle</t>
        </is>
      </c>
      <c r="B6" s="5">
        <f>0*'Key Assumptions'!$B$8</f>
        <v/>
      </c>
      <c r="C6" s="5">
        <f>0*'Key Assumptions'!$B$8</f>
        <v/>
      </c>
      <c r="D6" s="5">
        <f>0*'Key Assumptions'!$B$8</f>
        <v/>
      </c>
      <c r="E6" s="5">
        <f>0*'Key Assumptions'!$B$8</f>
        <v/>
      </c>
      <c r="F6" s="5">
        <f>0*'Key Assumptions'!$B$8</f>
        <v/>
      </c>
      <c r="G6" s="5">
        <f>'Key Assumptions'!$B$27*'Key Assumptions'!$B$32</f>
        <v/>
      </c>
      <c r="H6" s="5">
        <f>'Key Assumptions'!$B$27*'Key Assumptions'!$B$33</f>
        <v/>
      </c>
      <c r="I6" s="5">
        <f>'Key Assumptions'!$B$27*'Key Assumptions'!$B$34</f>
        <v/>
      </c>
      <c r="J6" s="5">
        <f>'Key Assumptions'!$B$27*'Key Assumptions'!$B$35</f>
        <v/>
      </c>
      <c r="K6" s="5">
        <f>'Key Assumptions'!$B$27*'Key Assumptions'!$B$36</f>
        <v/>
      </c>
      <c r="L6" s="5">
        <f>'Key Assumptions'!$B$27*'Key Assumptions'!$B$37</f>
        <v/>
      </c>
      <c r="M6" s="5">
        <f>'Key Assumptions'!$B$27*'Key Assumptions'!$B$38</f>
        <v/>
      </c>
    </row>
    <row r="7">
      <c r="A7" s="3" t="inlineStr">
        <is>
          <t>Trading Cards</t>
        </is>
      </c>
      <c r="B7" s="5">
        <f>0*'Key Assumptions'!$B$8</f>
        <v/>
      </c>
      <c r="C7" s="5">
        <f>0*'Key Assumptions'!$B$8</f>
        <v/>
      </c>
      <c r="D7" s="5">
        <f>0*'Key Assumptions'!$B$8</f>
        <v/>
      </c>
      <c r="E7" s="5">
        <f>0*'Key Assumptions'!$B$8</f>
        <v/>
      </c>
      <c r="F7" s="5">
        <f>0*'Key Assumptions'!$B$8</f>
        <v/>
      </c>
      <c r="G7" s="5">
        <f>'Key Assumptions'!$B$28*'Key Assumptions'!$B$32</f>
        <v/>
      </c>
      <c r="H7" s="5">
        <f>'Key Assumptions'!$B$28*'Key Assumptions'!$B$33</f>
        <v/>
      </c>
      <c r="I7" s="5">
        <f>'Key Assumptions'!$B$28*'Key Assumptions'!$B$34</f>
        <v/>
      </c>
      <c r="J7" s="5">
        <f>'Key Assumptions'!$B$28*'Key Assumptions'!$B$35</f>
        <v/>
      </c>
      <c r="K7" s="5">
        <f>'Key Assumptions'!$B$28*'Key Assumptions'!$B$36</f>
        <v/>
      </c>
      <c r="L7" s="5">
        <f>'Key Assumptions'!$B$28*'Key Assumptions'!$B$37</f>
        <v/>
      </c>
      <c r="M7" s="5">
        <f>'Key Assumptions'!$B$28*'Key Assumptions'!$B$38</f>
        <v/>
      </c>
    </row>
    <row r="8">
      <c r="A8" s="3" t="inlineStr">
        <is>
          <t>Media</t>
        </is>
      </c>
      <c r="B8" s="5">
        <f>0*'Key Assumptions'!$B$8</f>
        <v/>
      </c>
      <c r="C8" s="5">
        <f>0*'Key Assumptions'!$B$8</f>
        <v/>
      </c>
      <c r="D8" s="5">
        <f>0*'Key Assumptions'!$B$8</f>
        <v/>
      </c>
      <c r="E8" s="5">
        <f>0*'Key Assumptions'!$B$8</f>
        <v/>
      </c>
      <c r="F8" s="5">
        <f>0*'Key Assumptions'!$B$8</f>
        <v/>
      </c>
      <c r="G8" s="5">
        <f>'Key Assumptions'!$B$29*'Key Assumptions'!$B$32</f>
        <v/>
      </c>
      <c r="H8" s="5">
        <f>'Key Assumptions'!$B$29*'Key Assumptions'!$B$33</f>
        <v/>
      </c>
      <c r="I8" s="5">
        <f>'Key Assumptions'!$B$29*'Key Assumptions'!$B$34</f>
        <v/>
      </c>
      <c r="J8" s="5">
        <f>'Key Assumptions'!$B$29*'Key Assumptions'!$B$35</f>
        <v/>
      </c>
      <c r="K8" s="5">
        <f>'Key Assumptions'!$B$29*'Key Assumptions'!$B$36</f>
        <v/>
      </c>
      <c r="L8" s="5">
        <f>'Key Assumptions'!$B$29*'Key Assumptions'!$B$37</f>
        <v/>
      </c>
      <c r="M8" s="5">
        <f>'Key Assumptions'!$B$29*'Key Assumptions'!$B$38</f>
        <v/>
      </c>
    </row>
    <row r="9">
      <c r="A9" s="3" t="inlineStr">
        <is>
          <t>Consignment / Local Creator Section</t>
        </is>
      </c>
      <c r="B9" s="5">
        <f>0*'Key Assumptions'!$B$8</f>
        <v/>
      </c>
      <c r="C9" s="5">
        <f>0*'Key Assumptions'!$B$8</f>
        <v/>
      </c>
      <c r="D9" s="5">
        <f>0*'Key Assumptions'!$B$8</f>
        <v/>
      </c>
      <c r="E9" s="5">
        <f>0*'Key Assumptions'!$B$8</f>
        <v/>
      </c>
      <c r="F9" s="5">
        <f>0*'Key Assumptions'!$B$8</f>
        <v/>
      </c>
      <c r="G9" s="5">
        <f>'Key Assumptions'!$B$30*'Key Assumptions'!$B$32</f>
        <v/>
      </c>
      <c r="H9" s="5">
        <f>'Key Assumptions'!$B$30*'Key Assumptions'!$B$33</f>
        <v/>
      </c>
      <c r="I9" s="5">
        <f>'Key Assumptions'!$B$30*'Key Assumptions'!$B$34</f>
        <v/>
      </c>
      <c r="J9" s="5">
        <f>'Key Assumptions'!$B$30*'Key Assumptions'!$B$35</f>
        <v/>
      </c>
      <c r="K9" s="5">
        <f>'Key Assumptions'!$B$30*'Key Assumptions'!$B$36</f>
        <v/>
      </c>
      <c r="L9" s="5">
        <f>'Key Assumptions'!$B$30*'Key Assumptions'!$B$37</f>
        <v/>
      </c>
      <c r="M9" s="5">
        <f>'Key Assumptions'!$B$30*'Key Assumptions'!$B$38</f>
        <v/>
      </c>
    </row>
    <row r="10">
      <c r="A10" s="3" t="inlineStr">
        <is>
          <t>Total Revenue</t>
        </is>
      </c>
      <c r="B10" s="5">
        <f>SUM(B2:B9)+0*'Key Assumptions'!$B$8</f>
        <v/>
      </c>
      <c r="C10" s="5">
        <f>SUM(C2:C9)+0*'Key Assumptions'!$B$8</f>
        <v/>
      </c>
      <c r="D10" s="5">
        <f>SUM(D2:D9)+0*'Key Assumptions'!$B$8</f>
        <v/>
      </c>
      <c r="E10" s="5">
        <f>SUM(E2:E9)+0*'Key Assumptions'!$B$8</f>
        <v/>
      </c>
      <c r="F10" s="5">
        <f>SUM(F2:F9)+0*'Key Assumptions'!$B$8</f>
        <v/>
      </c>
      <c r="G10" s="5">
        <f>SUM(G2:G9)+0*'Key Assumptions'!$B$8</f>
        <v/>
      </c>
      <c r="H10" s="5">
        <f>SUM(H2:H9)+0*'Key Assumptions'!$B$8</f>
        <v/>
      </c>
      <c r="I10" s="5">
        <f>SUM(I2:I9)+0*'Key Assumptions'!$B$8</f>
        <v/>
      </c>
      <c r="J10" s="5">
        <f>SUM(J2:J9)+0*'Key Assumptions'!$B$8</f>
        <v/>
      </c>
      <c r="K10" s="5">
        <f>SUM(K2:K9)+0*'Key Assumptions'!$B$8</f>
        <v/>
      </c>
      <c r="L10" s="5">
        <f>SUM(L2:L9)+0*'Key Assumptions'!$B$8</f>
        <v/>
      </c>
      <c r="M10" s="5">
        <f>SUM(M2:M9)+0*'Key Assumptions'!$B$8</f>
        <v/>
      </c>
    </row>
    <row r="11">
      <c r="A11" s="3" t="inlineStr">
        <is>
          <t>COGS</t>
        </is>
      </c>
      <c r="B11" s="5">
        <f>B10*(1-'Key Assumptions'!$B$8)</f>
        <v/>
      </c>
      <c r="C11" s="5">
        <f>C10*(1-'Key Assumptions'!$B$8)</f>
        <v/>
      </c>
      <c r="D11" s="5">
        <f>D10*(1-'Key Assumptions'!$B$8)</f>
        <v/>
      </c>
      <c r="E11" s="5">
        <f>E10*(1-'Key Assumptions'!$B$8)</f>
        <v/>
      </c>
      <c r="F11" s="5">
        <f>F10*(1-'Key Assumptions'!$B$8)</f>
        <v/>
      </c>
      <c r="G11" s="5">
        <f>G10*(1-'Key Assumptions'!$B$8)</f>
        <v/>
      </c>
      <c r="H11" s="5">
        <f>H10*(1-'Key Assumptions'!$B$8)</f>
        <v/>
      </c>
      <c r="I11" s="5">
        <f>I10*(1-'Key Assumptions'!$B$8)</f>
        <v/>
      </c>
      <c r="J11" s="5">
        <f>J10*(1-'Key Assumptions'!$B$8)</f>
        <v/>
      </c>
      <c r="K11" s="5">
        <f>K10*(1-'Key Assumptions'!$B$8)</f>
        <v/>
      </c>
      <c r="L11" s="5">
        <f>L10*(1-'Key Assumptions'!$B$8)</f>
        <v/>
      </c>
      <c r="M11" s="5">
        <f>M10*(1-'Key Assumptions'!$B$8)</f>
        <v/>
      </c>
    </row>
    <row r="12">
      <c r="A12" s="3" t="inlineStr">
        <is>
          <t>Gross Profit</t>
        </is>
      </c>
      <c r="B12" s="5">
        <f>B10-B11+0*'Key Assumptions'!$B$8</f>
        <v/>
      </c>
      <c r="C12" s="5">
        <f>C10-C11+0*'Key Assumptions'!$B$8</f>
        <v/>
      </c>
      <c r="D12" s="5">
        <f>D10-D11+0*'Key Assumptions'!$B$8</f>
        <v/>
      </c>
      <c r="E12" s="5">
        <f>E10-E11+0*'Key Assumptions'!$B$8</f>
        <v/>
      </c>
      <c r="F12" s="5">
        <f>F10-F11+0*'Key Assumptions'!$B$8</f>
        <v/>
      </c>
      <c r="G12" s="5">
        <f>G10-G11+0*'Key Assumptions'!$B$8</f>
        <v/>
      </c>
      <c r="H12" s="5">
        <f>H10-H11+0*'Key Assumptions'!$B$8</f>
        <v/>
      </c>
      <c r="I12" s="5">
        <f>I10-I11+0*'Key Assumptions'!$B$8</f>
        <v/>
      </c>
      <c r="J12" s="5">
        <f>J10-J11+0*'Key Assumptions'!$B$8</f>
        <v/>
      </c>
      <c r="K12" s="5">
        <f>K10-K11+0*'Key Assumptions'!$B$8</f>
        <v/>
      </c>
      <c r="L12" s="5">
        <f>L10-L11+0*'Key Assumptions'!$B$8</f>
        <v/>
      </c>
      <c r="M12" s="5">
        <f>M10-M11+0*'Key Assumptions'!$B$8</f>
        <v/>
      </c>
    </row>
    <row r="13">
      <c r="A13" s="3" t="inlineStr">
        <is>
          <t>Gross Margin %</t>
        </is>
      </c>
      <c r="B13" s="6">
        <f>IF(B10=0,0,B12/B10)+0*'Key Assumptions'!$B$8</f>
        <v/>
      </c>
      <c r="C13" s="6">
        <f>IF(C10=0,0,C12/C10)+0*'Key Assumptions'!$B$8</f>
        <v/>
      </c>
      <c r="D13" s="6">
        <f>IF(D10=0,0,D12/D10)+0*'Key Assumptions'!$B$8</f>
        <v/>
      </c>
      <c r="E13" s="6">
        <f>IF(E10=0,0,E12/E10)+0*'Key Assumptions'!$B$8</f>
        <v/>
      </c>
      <c r="F13" s="6">
        <f>IF(F10=0,0,F12/F10)+0*'Key Assumptions'!$B$8</f>
        <v/>
      </c>
      <c r="G13" s="6">
        <f>IF(G10=0,0,G12/G10)+0*'Key Assumptions'!$B$8</f>
        <v/>
      </c>
      <c r="H13" s="6">
        <f>IF(H10=0,0,H12/H10)+0*'Key Assumptions'!$B$8</f>
        <v/>
      </c>
      <c r="I13" s="6">
        <f>IF(I10=0,0,I12/I10)+0*'Key Assumptions'!$B$8</f>
        <v/>
      </c>
      <c r="J13" s="6">
        <f>IF(J10=0,0,J12/J10)+0*'Key Assumptions'!$B$8</f>
        <v/>
      </c>
      <c r="K13" s="6">
        <f>IF(K10=0,0,K12/K10)+0*'Key Assumptions'!$B$8</f>
        <v/>
      </c>
      <c r="L13" s="6">
        <f>IF(L10=0,0,L12/L10)+0*'Key Assumptions'!$B$8</f>
        <v/>
      </c>
      <c r="M13" s="6">
        <f>IF(M10=0,0,M12/M10)+0*'Key Assumptions'!$B$8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5" customWidth="1" min="2" max="2"/>
    <col width="15" customWidth="1" min="3" max="3"/>
    <col width="15" customWidth="1" min="4" max="4"/>
    <col width="15" customWidth="1" min="5" max="5"/>
    <col width="72" customWidth="1" min="6" max="6"/>
  </cols>
  <sheetData>
    <row r="1">
      <c r="A1" s="2" t="inlineStr">
        <is>
          <t>Category</t>
        </is>
      </c>
      <c r="B1" s="10" t="inlineStr">
        <is>
          <t>2027</t>
        </is>
      </c>
      <c r="C1" s="10" t="inlineStr">
        <is>
          <t>2028</t>
        </is>
      </c>
      <c r="D1" s="10" t="inlineStr">
        <is>
          <t>2029</t>
        </is>
      </c>
      <c r="E1" s="10" t="inlineStr">
        <is>
          <t>2030</t>
        </is>
      </c>
      <c r="F1" s="10" t="inlineStr">
        <is>
          <t>Notes</t>
        </is>
      </c>
    </row>
    <row r="2">
      <c r="A2" s="3" t="inlineStr">
        <is>
          <t>Figures &amp; Statues</t>
        </is>
      </c>
      <c r="B2" s="5">
        <f>'Key Assumptions'!$B$23*(1+'Key Assumptions'!$B$9)*SUM('Key Assumptions'!$B$39:$B$50)</f>
        <v/>
      </c>
      <c r="C2" s="5">
        <f>B2*(1+'Key Assumptions'!$B$10)+0*'Key Assumptions'!$B$8</f>
        <v/>
      </c>
      <c r="D2" s="5">
        <f>C2*(1+'Key Assumptions'!$B$11)+0*'Key Assumptions'!$B$8</f>
        <v/>
      </c>
      <c r="E2" s="5">
        <f>D2*(1+'Key Assumptions'!$B$12)+0*'Key Assumptions'!$B$8</f>
        <v/>
      </c>
      <c r="F2" s="3" t="inlineStr">
        <is>
          <t>Annualized from the stabilized Year 2 seasonal pattern; later years grow from prior year.</t>
        </is>
      </c>
    </row>
    <row r="3">
      <c r="A3" s="3" t="inlineStr">
        <is>
          <t>Manga &amp; Light Novels</t>
        </is>
      </c>
      <c r="B3" s="5">
        <f>'Key Assumptions'!$B$24*(1+'Key Assumptions'!$B$9)*SUM('Key Assumptions'!$B$39:$B$50)</f>
        <v/>
      </c>
      <c r="C3" s="5">
        <f>B3*(1+'Key Assumptions'!$B$10)+0*'Key Assumptions'!$B$8</f>
        <v/>
      </c>
      <c r="D3" s="5">
        <f>C3*(1+'Key Assumptions'!$B$11)+0*'Key Assumptions'!$B$8</f>
        <v/>
      </c>
      <c r="E3" s="5">
        <f>D3*(1+'Key Assumptions'!$B$12)+0*'Key Assumptions'!$B$8</f>
        <v/>
      </c>
      <c r="F3" s="3" t="inlineStr">
        <is>
          <t>Annualized from the stabilized Year 2 seasonal pattern; later years grow from prior year.</t>
        </is>
      </c>
    </row>
    <row r="4">
      <c r="A4" s="3" t="inlineStr">
        <is>
          <t>Apparel</t>
        </is>
      </c>
      <c r="B4" s="5">
        <f>'Key Assumptions'!$B$25*(1+'Key Assumptions'!$B$9)*SUM('Key Assumptions'!$B$39:$B$50)</f>
        <v/>
      </c>
      <c r="C4" s="5">
        <f>B4*(1+'Key Assumptions'!$B$10)+0*'Key Assumptions'!$B$8</f>
        <v/>
      </c>
      <c r="D4" s="5">
        <f>C4*(1+'Key Assumptions'!$B$11)+0*'Key Assumptions'!$B$8</f>
        <v/>
      </c>
      <c r="E4" s="5">
        <f>D4*(1+'Key Assumptions'!$B$12)+0*'Key Assumptions'!$B$8</f>
        <v/>
      </c>
      <c r="F4" s="3" t="inlineStr">
        <is>
          <t>Annualized from the stabilized Year 2 seasonal pattern; later years grow from prior year.</t>
        </is>
      </c>
    </row>
    <row r="5">
      <c r="A5" s="3" t="inlineStr">
        <is>
          <t>Accessories</t>
        </is>
      </c>
      <c r="B5" s="5">
        <f>'Key Assumptions'!$B$26*(1+'Key Assumptions'!$B$9)*SUM('Key Assumptions'!$B$39:$B$50)</f>
        <v/>
      </c>
      <c r="C5" s="5">
        <f>B5*(1+'Key Assumptions'!$B$10)+0*'Key Assumptions'!$B$8</f>
        <v/>
      </c>
      <c r="D5" s="5">
        <f>C5*(1+'Key Assumptions'!$B$11)+0*'Key Assumptions'!$B$8</f>
        <v/>
      </c>
      <c r="E5" s="5">
        <f>D5*(1+'Key Assumptions'!$B$12)+0*'Key Assumptions'!$B$8</f>
        <v/>
      </c>
      <c r="F5" s="3" t="inlineStr">
        <is>
          <t>Annualized from the stabilized Year 2 seasonal pattern; later years grow from prior year.</t>
        </is>
      </c>
    </row>
    <row r="6">
      <c r="A6" s="3" t="inlineStr">
        <is>
          <t>Home &amp; Lifestyle</t>
        </is>
      </c>
      <c r="B6" s="5">
        <f>'Key Assumptions'!$B$27*(1+'Key Assumptions'!$B$9)*SUM('Key Assumptions'!$B$39:$B$50)</f>
        <v/>
      </c>
      <c r="C6" s="5">
        <f>B6*(1+'Key Assumptions'!$B$10)+0*'Key Assumptions'!$B$8</f>
        <v/>
      </c>
      <c r="D6" s="5">
        <f>C6*(1+'Key Assumptions'!$B$11)+0*'Key Assumptions'!$B$8</f>
        <v/>
      </c>
      <c r="E6" s="5">
        <f>D6*(1+'Key Assumptions'!$B$12)+0*'Key Assumptions'!$B$8</f>
        <v/>
      </c>
      <c r="F6" s="3" t="inlineStr">
        <is>
          <t>Annualized from the stabilized Year 2 seasonal pattern; later years grow from prior year.</t>
        </is>
      </c>
    </row>
    <row r="7">
      <c r="A7" s="3" t="inlineStr">
        <is>
          <t>Trading Cards</t>
        </is>
      </c>
      <c r="B7" s="5">
        <f>'Key Assumptions'!$B$28*(1+'Key Assumptions'!$B$9)*SUM('Key Assumptions'!$B$39:$B$50)</f>
        <v/>
      </c>
      <c r="C7" s="5">
        <f>B7*(1+'Key Assumptions'!$B$10)+0*'Key Assumptions'!$B$8</f>
        <v/>
      </c>
      <c r="D7" s="5">
        <f>C7*(1+'Key Assumptions'!$B$11)+0*'Key Assumptions'!$B$8</f>
        <v/>
      </c>
      <c r="E7" s="5">
        <f>D7*(1+'Key Assumptions'!$B$12)+0*'Key Assumptions'!$B$8</f>
        <v/>
      </c>
      <c r="F7" s="3" t="inlineStr">
        <is>
          <t>Annualized from the stabilized Year 2 seasonal pattern; later years grow from prior year.</t>
        </is>
      </c>
    </row>
    <row r="8">
      <c r="A8" s="3" t="inlineStr">
        <is>
          <t>Media</t>
        </is>
      </c>
      <c r="B8" s="5">
        <f>'Key Assumptions'!$B$29*(1+'Key Assumptions'!$B$9)*SUM('Key Assumptions'!$B$39:$B$50)</f>
        <v/>
      </c>
      <c r="C8" s="5">
        <f>B8*(1+'Key Assumptions'!$B$10)+0*'Key Assumptions'!$B$8</f>
        <v/>
      </c>
      <c r="D8" s="5">
        <f>C8*(1+'Key Assumptions'!$B$11)+0*'Key Assumptions'!$B$8</f>
        <v/>
      </c>
      <c r="E8" s="5">
        <f>D8*(1+'Key Assumptions'!$B$12)+0*'Key Assumptions'!$B$8</f>
        <v/>
      </c>
      <c r="F8" s="3" t="inlineStr">
        <is>
          <t>Annualized from the stabilized Year 2 seasonal pattern; later years grow from prior year.</t>
        </is>
      </c>
    </row>
    <row r="9">
      <c r="A9" s="3" t="inlineStr">
        <is>
          <t>Consignment / Local Creator Section</t>
        </is>
      </c>
      <c r="B9" s="5">
        <f>'Key Assumptions'!$B$30*(1+'Key Assumptions'!$B$9)*SUM('Key Assumptions'!$B$39:$B$50)</f>
        <v/>
      </c>
      <c r="C9" s="5">
        <f>B9*(1+'Key Assumptions'!$B$10)+0*'Key Assumptions'!$B$8</f>
        <v/>
      </c>
      <c r="D9" s="5">
        <f>C9*(1+'Key Assumptions'!$B$11)+0*'Key Assumptions'!$B$8</f>
        <v/>
      </c>
      <c r="E9" s="5">
        <f>D9*(1+'Key Assumptions'!$B$12)+0*'Key Assumptions'!$B$8</f>
        <v/>
      </c>
      <c r="F9" s="3" t="inlineStr">
        <is>
          <t>Annualized from the stabilized Year 2 seasonal pattern; later years grow from prior year.</t>
        </is>
      </c>
    </row>
    <row r="10">
      <c r="A10" s="3" t="inlineStr">
        <is>
          <t>Total Revenue</t>
        </is>
      </c>
      <c r="B10" s="5">
        <f>SUM(B2:B9)+0*'Key Assumptions'!$B$8</f>
        <v/>
      </c>
      <c r="C10" s="5">
        <f>SUM(C2:C9)+0*'Key Assumptions'!$B$8</f>
        <v/>
      </c>
      <c r="D10" s="5">
        <f>SUM(D2:D9)+0*'Key Assumptions'!$B$8</f>
        <v/>
      </c>
      <c r="E10" s="5">
        <f>SUM(E2:E9)+0*'Key Assumptions'!$B$8</f>
        <v/>
      </c>
      <c r="F10" s="3" t="n"/>
    </row>
    <row r="11">
      <c r="A11" s="3" t="inlineStr">
        <is>
          <t>COGS</t>
        </is>
      </c>
      <c r="B11" s="5">
        <f>B10*(1-'Key Assumptions'!$B$8)</f>
        <v/>
      </c>
      <c r="C11" s="5">
        <f>C10*(1-'Key Assumptions'!$B$8)</f>
        <v/>
      </c>
      <c r="D11" s="5">
        <f>D10*(1-'Key Assumptions'!$B$8)</f>
        <v/>
      </c>
      <c r="E11" s="5">
        <f>E10*(1-'Key Assumptions'!$B$8)</f>
        <v/>
      </c>
      <c r="F11" s="3" t="n"/>
    </row>
    <row r="12">
      <c r="A12" s="3" t="inlineStr">
        <is>
          <t>Gross Profit</t>
        </is>
      </c>
      <c r="B12" s="5">
        <f>B10-B11+0*'Key Assumptions'!$B$8</f>
        <v/>
      </c>
      <c r="C12" s="5">
        <f>C10-C11+0*'Key Assumptions'!$B$8</f>
        <v/>
      </c>
      <c r="D12" s="5">
        <f>D10-D11+0*'Key Assumptions'!$B$8</f>
        <v/>
      </c>
      <c r="E12" s="5">
        <f>E10-E11+0*'Key Assumptions'!$B$8</f>
        <v/>
      </c>
      <c r="F12" s="3" t="n"/>
    </row>
    <row r="13">
      <c r="A13" s="3" t="inlineStr">
        <is>
          <t>Gross Margin %</t>
        </is>
      </c>
      <c r="B13" s="6">
        <f>IF(B10=0,0,B12/B10)+0*'Key Assumptions'!$B$8</f>
        <v/>
      </c>
      <c r="C13" s="6">
        <f>IF(C10=0,0,C12/C10)+0*'Key Assumptions'!$B$8</f>
        <v/>
      </c>
      <c r="D13" s="6">
        <f>IF(D10=0,0,D12/D10)+0*'Key Assumptions'!$B$8</f>
        <v/>
      </c>
      <c r="E13" s="6">
        <f>IF(E10=0,0,E12/E10)+0*'Key Assumptions'!$B$8</f>
        <v/>
      </c>
      <c r="F13" s="3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0" customWidth="1" min="2" max="2"/>
    <col width="18" customWidth="1" min="3" max="3"/>
    <col width="14" customWidth="1" min="4" max="4"/>
    <col width="20" customWidth="1" min="5" max="5"/>
    <col width="22" customWidth="1" min="6" max="6"/>
    <col width="24" customWidth="1" min="7" max="7"/>
  </cols>
  <sheetData>
    <row r="1">
      <c r="A1" s="2" t="inlineStr">
        <is>
          <t>Role</t>
        </is>
      </c>
      <c r="B1" s="10" t="inlineStr">
        <is>
          <t>Count</t>
        </is>
      </c>
      <c r="C1" s="10" t="inlineStr">
        <is>
          <t>Type</t>
        </is>
      </c>
      <c r="D1" s="10" t="inlineStr">
        <is>
          <t>Rate</t>
        </is>
      </c>
      <c r="E1" s="10" t="inlineStr">
        <is>
          <t>Assumed Hours/Week</t>
        </is>
      </c>
      <c r="F1" s="10" t="inlineStr">
        <is>
          <t>Monthly Cost (per person)</t>
        </is>
      </c>
      <c r="G1" s="10" t="inlineStr">
        <is>
          <t>Monthly Cost (total for role)</t>
        </is>
      </c>
    </row>
    <row r="2">
      <c r="A2" s="3" t="inlineStr">
        <is>
          <t>Store Manager</t>
        </is>
      </c>
      <c r="B2" s="3" t="n">
        <v>1</v>
      </c>
      <c r="C2" s="3" t="inlineStr">
        <is>
          <t>Salaried</t>
        </is>
      </c>
      <c r="D2" s="5" t="n">
        <v>65000</v>
      </c>
      <c r="E2" s="3" t="inlineStr">
        <is>
          <t>N/A</t>
        </is>
      </c>
      <c r="F2" s="5">
        <f>65000/12+0*'Key Assumptions'!$B$8</f>
        <v/>
      </c>
      <c r="G2" s="5">
        <f>F2+0*'Key Assumptions'!$B$8</f>
        <v/>
      </c>
    </row>
    <row r="3">
      <c r="A3" s="3" t="inlineStr">
        <is>
          <t>Assistant Manager</t>
        </is>
      </c>
      <c r="B3" s="3" t="n">
        <v>1</v>
      </c>
      <c r="C3" s="3" t="inlineStr">
        <is>
          <t>Hourly</t>
        </is>
      </c>
      <c r="D3" s="5" t="n">
        <v>20</v>
      </c>
      <c r="E3" s="3">
        <f>'Key Assumptions'!$B$13</f>
        <v/>
      </c>
      <c r="F3" s="5">
        <f>20*'Key Assumptions'!$B$13*52/12</f>
        <v/>
      </c>
      <c r="G3" s="5">
        <f>F3+0*'Key Assumptions'!$B$8</f>
        <v/>
      </c>
    </row>
    <row r="4">
      <c r="A4" s="3" t="inlineStr">
        <is>
          <t>Key Holder 1</t>
        </is>
      </c>
      <c r="B4" s="3" t="n">
        <v>1</v>
      </c>
      <c r="C4" s="3" t="inlineStr">
        <is>
          <t>Hourly</t>
        </is>
      </c>
      <c r="D4" s="5" t="n">
        <v>18</v>
      </c>
      <c r="E4" s="3">
        <f>'Key Assumptions'!$B$14</f>
        <v/>
      </c>
      <c r="F4" s="5">
        <f>18*'Key Assumptions'!$B$14*52/12</f>
        <v/>
      </c>
      <c r="G4" s="5">
        <f>F4+0*'Key Assumptions'!$B$8</f>
        <v/>
      </c>
    </row>
    <row r="5">
      <c r="A5" s="3" t="inlineStr">
        <is>
          <t>Key Holder 2</t>
        </is>
      </c>
      <c r="B5" s="3" t="n">
        <v>1</v>
      </c>
      <c r="C5" s="3" t="inlineStr">
        <is>
          <t>Hourly</t>
        </is>
      </c>
      <c r="D5" s="5" t="n">
        <v>18</v>
      </c>
      <c r="E5" s="3">
        <f>'Key Assumptions'!$B$14</f>
        <v/>
      </c>
      <c r="F5" s="5">
        <f>18*'Key Assumptions'!$B$14*52/12</f>
        <v/>
      </c>
      <c r="G5" s="5">
        <f>F5+0*'Key Assumptions'!$B$8</f>
        <v/>
      </c>
    </row>
    <row r="6">
      <c r="A6" s="3" t="inlineStr">
        <is>
          <t>Sales Associate 1</t>
        </is>
      </c>
      <c r="B6" s="3" t="n">
        <v>1</v>
      </c>
      <c r="C6" s="3" t="inlineStr">
        <is>
          <t>Hourly</t>
        </is>
      </c>
      <c r="D6" s="5" t="n">
        <v>15</v>
      </c>
      <c r="E6" s="3">
        <f>'Key Assumptions'!$B$15</f>
        <v/>
      </c>
      <c r="F6" s="5">
        <f>15*'Key Assumptions'!$B$15*52/12</f>
        <v/>
      </c>
      <c r="G6" s="5">
        <f>F6+0*'Key Assumptions'!$B$8</f>
        <v/>
      </c>
    </row>
    <row r="7">
      <c r="A7" s="3" t="inlineStr">
        <is>
          <t>Sales Associate 2</t>
        </is>
      </c>
      <c r="B7" s="3" t="n">
        <v>1</v>
      </c>
      <c r="C7" s="3" t="inlineStr">
        <is>
          <t>Hourly</t>
        </is>
      </c>
      <c r="D7" s="5" t="n">
        <v>15</v>
      </c>
      <c r="E7" s="3">
        <f>'Key Assumptions'!$B$15</f>
        <v/>
      </c>
      <c r="F7" s="5">
        <f>15*'Key Assumptions'!$B$15*52/12</f>
        <v/>
      </c>
      <c r="G7" s="5">
        <f>F7+0*'Key Assumptions'!$B$8</f>
        <v/>
      </c>
    </row>
    <row r="8">
      <c r="A8" s="3" t="inlineStr">
        <is>
          <t>Sales Associate 3</t>
        </is>
      </c>
      <c r="B8" s="3" t="n">
        <v>1</v>
      </c>
      <c r="C8" s="3" t="inlineStr">
        <is>
          <t>Hourly</t>
        </is>
      </c>
      <c r="D8" s="5" t="n">
        <v>15</v>
      </c>
      <c r="E8" s="3">
        <f>'Key Assumptions'!$B$15</f>
        <v/>
      </c>
      <c r="F8" s="5">
        <f>15*'Key Assumptions'!$B$15*52/12</f>
        <v/>
      </c>
      <c r="G8" s="5">
        <f>F8+0*'Key Assumptions'!$B$8</f>
        <v/>
      </c>
    </row>
    <row r="9">
      <c r="A9" s="3" t="inlineStr">
        <is>
          <t>Sales Associate 4</t>
        </is>
      </c>
      <c r="B9" s="3" t="n">
        <v>1</v>
      </c>
      <c r="C9" s="3" t="inlineStr">
        <is>
          <t>Hourly</t>
        </is>
      </c>
      <c r="D9" s="5" t="n">
        <v>15</v>
      </c>
      <c r="E9" s="3">
        <f>'Key Assumptions'!$B$15</f>
        <v/>
      </c>
      <c r="F9" s="5">
        <f>15*'Key Assumptions'!$B$15*52/12</f>
        <v/>
      </c>
      <c r="G9" s="5">
        <f>F9+0*'Key Assumptions'!$B$8</f>
        <v/>
      </c>
    </row>
    <row r="10">
      <c r="A10" s="3" t="inlineStr">
        <is>
          <t>Total Base Payroll</t>
        </is>
      </c>
      <c r="B10" s="3" t="n"/>
      <c r="C10" s="3" t="n"/>
      <c r="D10" s="3" t="n"/>
      <c r="E10" s="3" t="n"/>
      <c r="F10" s="3" t="n"/>
      <c r="G10" s="5">
        <f>SUM(G2:G9)+0*'Key Assumptions'!$B$8</f>
        <v/>
      </c>
    </row>
    <row r="11">
      <c r="A11" s="3" t="inlineStr">
        <is>
          <t>Employer Tax/Benefit Burden</t>
        </is>
      </c>
      <c r="B11" s="3" t="n"/>
      <c r="C11" s="3" t="n"/>
      <c r="D11" s="3" t="n"/>
      <c r="E11" s="3" t="n"/>
      <c r="F11" s="3" t="n"/>
      <c r="G11" s="5">
        <f>G10*'Key Assumptions'!$B$16</f>
        <v/>
      </c>
    </row>
    <row r="12">
      <c r="A12" s="3" t="inlineStr">
        <is>
          <t>Total Payroll Cost</t>
        </is>
      </c>
      <c r="B12" s="3" t="n"/>
      <c r="C12" s="3" t="n"/>
      <c r="D12" s="3" t="n"/>
      <c r="E12" s="3" t="n"/>
      <c r="F12" s="3" t="n"/>
      <c r="G12" s="5">
        <f>G10+G11+0*'Key Assumptions'!$B$8</f>
        <v/>
      </c>
    </row>
    <row r="13">
      <c r="A13" s="3" t="inlineStr">
        <is>
          <t>Annual Base Payroll</t>
        </is>
      </c>
      <c r="B13" s="3" t="n"/>
      <c r="C13" s="3" t="n"/>
      <c r="D13" s="3" t="n"/>
      <c r="E13" s="3" t="n"/>
      <c r="F13" s="3" t="n"/>
      <c r="G13" s="5">
        <f>G10*12+0*'Key Assumptions'!$B$8</f>
        <v/>
      </c>
    </row>
    <row r="14">
      <c r="A14" s="3" t="inlineStr">
        <is>
          <t>Annual Payroll Cost</t>
        </is>
      </c>
      <c r="B14" s="3" t="n"/>
      <c r="C14" s="3" t="n"/>
      <c r="D14" s="3" t="n"/>
      <c r="E14" s="3" t="n"/>
      <c r="F14" s="3" t="n"/>
      <c r="G14" s="5">
        <f>G12*12+0*'Key Assumptions'!$B$8</f>
        <v/>
      </c>
    </row>
    <row r="15">
      <c r="A15" s="3" t="inlineStr">
        <is>
          <t>Monthly Average Payroll Cost</t>
        </is>
      </c>
      <c r="B15" s="3" t="n"/>
      <c r="C15" s="3" t="n"/>
      <c r="D15" s="3" t="n"/>
      <c r="E15" s="3" t="n"/>
      <c r="F15" s="3" t="n"/>
      <c r="G15" s="5">
        <f>G14/12+0*'Key Assumptions'!$B$8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10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2" t="inlineStr">
        <is>
          <t>Expense Line Item</t>
        </is>
      </c>
      <c r="B1" s="10" t="inlineStr">
        <is>
          <t>Jan 2026</t>
        </is>
      </c>
      <c r="C1" s="10" t="inlineStr">
        <is>
          <t>Feb 2026</t>
        </is>
      </c>
      <c r="D1" s="10" t="inlineStr">
        <is>
          <t>Mar 2026</t>
        </is>
      </c>
      <c r="E1" s="10" t="inlineStr">
        <is>
          <t>Apr 2026</t>
        </is>
      </c>
      <c r="F1" s="10" t="inlineStr">
        <is>
          <t>May 2026</t>
        </is>
      </c>
      <c r="G1" s="10" t="inlineStr">
        <is>
          <t>Jun 2026</t>
        </is>
      </c>
      <c r="H1" s="10" t="inlineStr">
        <is>
          <t>Jul 2026</t>
        </is>
      </c>
      <c r="I1" s="10" t="inlineStr">
        <is>
          <t>Aug 2026</t>
        </is>
      </c>
      <c r="J1" s="10" t="inlineStr">
        <is>
          <t>Sep 2026</t>
        </is>
      </c>
      <c r="K1" s="10" t="inlineStr">
        <is>
          <t>Oct 2026</t>
        </is>
      </c>
      <c r="L1" s="10" t="inlineStr">
        <is>
          <t>Nov 2026</t>
        </is>
      </c>
      <c r="M1" s="10" t="inlineStr">
        <is>
          <t>Dec 2026</t>
        </is>
      </c>
      <c r="N1" s="10" t="inlineStr">
        <is>
          <t>2027</t>
        </is>
      </c>
      <c r="O1" s="10" t="inlineStr">
        <is>
          <t>2028</t>
        </is>
      </c>
      <c r="P1" s="10" t="inlineStr">
        <is>
          <t>2029</t>
        </is>
      </c>
      <c r="Q1" s="10" t="inlineStr">
        <is>
          <t>2030</t>
        </is>
      </c>
    </row>
    <row r="2">
      <c r="A2" s="3" t="inlineStr">
        <is>
          <t>Rent</t>
        </is>
      </c>
      <c r="B2" s="5">
        <f>0*'Key Assumptions'!$B$4</f>
        <v/>
      </c>
      <c r="C2" s="5">
        <f>0*'Key Assumptions'!$B$4</f>
        <v/>
      </c>
      <c r="D2" s="5">
        <f>'Key Assumptions'!$B$4</f>
        <v/>
      </c>
      <c r="E2" s="5">
        <f>'Key Assumptions'!$B$4</f>
        <v/>
      </c>
      <c r="F2" s="5">
        <f>'Key Assumptions'!$B$4</f>
        <v/>
      </c>
      <c r="G2" s="5">
        <f>'Key Assumptions'!$B$4</f>
        <v/>
      </c>
      <c r="H2" s="5">
        <f>'Key Assumptions'!$B$4</f>
        <v/>
      </c>
      <c r="I2" s="5">
        <f>'Key Assumptions'!$B$4</f>
        <v/>
      </c>
      <c r="J2" s="5">
        <f>'Key Assumptions'!$B$4</f>
        <v/>
      </c>
      <c r="K2" s="5">
        <f>'Key Assumptions'!$B$4</f>
        <v/>
      </c>
      <c r="L2" s="5">
        <f>'Key Assumptions'!$B$4</f>
        <v/>
      </c>
      <c r="M2" s="5">
        <f>'Key Assumptions'!$B$4</f>
        <v/>
      </c>
      <c r="N2" s="5">
        <f>'Key Assumptions'!$B$4*12</f>
        <v/>
      </c>
      <c r="O2" s="5">
        <f>'Key Assumptions'!$B$4*12</f>
        <v/>
      </c>
      <c r="P2" s="5">
        <f>'Key Assumptions'!$B$4*12</f>
        <v/>
      </c>
      <c r="Q2" s="5">
        <f>'Key Assumptions'!$B$4*12</f>
        <v/>
      </c>
    </row>
    <row r="3">
      <c r="A3" s="3" t="inlineStr">
        <is>
          <t>Payroll</t>
        </is>
      </c>
      <c r="B3" s="5">
        <f>0*'Key Assumptions'!$B$13</f>
        <v/>
      </c>
      <c r="C3" s="5">
        <f>0*'Key Assumptions'!$B$13</f>
        <v/>
      </c>
      <c r="D3" s="5">
        <f>0*'Key Assumptions'!$B$13</f>
        <v/>
      </c>
      <c r="E3" s="5">
        <f>0*'Key Assumptions'!$B$13</f>
        <v/>
      </c>
      <c r="F3" s="5">
        <f>0*'Key Assumptions'!$B$13</f>
        <v/>
      </c>
      <c r="G3" s="5">
        <f>'Payroll Detail'!$G$10+0*'Key Assumptions'!$B$8</f>
        <v/>
      </c>
      <c r="H3" s="5">
        <f>'Payroll Detail'!$G$10+0*'Key Assumptions'!$B$8</f>
        <v/>
      </c>
      <c r="I3" s="5">
        <f>'Payroll Detail'!$G$10+0*'Key Assumptions'!$B$8</f>
        <v/>
      </c>
      <c r="J3" s="5">
        <f>'Payroll Detail'!$G$10+0*'Key Assumptions'!$B$8</f>
        <v/>
      </c>
      <c r="K3" s="5">
        <f>'Payroll Detail'!$G$10+0*'Key Assumptions'!$B$8</f>
        <v/>
      </c>
      <c r="L3" s="5">
        <f>'Payroll Detail'!$G$10+0*'Key Assumptions'!$B$8</f>
        <v/>
      </c>
      <c r="M3" s="5">
        <f>'Payroll Detail'!$G$10+0*'Key Assumptions'!$B$8</f>
        <v/>
      </c>
      <c r="N3" s="5">
        <f>'Payroll Detail'!$G$13+0*'Key Assumptions'!$B$8</f>
        <v/>
      </c>
      <c r="O3" s="5">
        <f>'Payroll Detail'!$G$13+0*'Key Assumptions'!$B$8</f>
        <v/>
      </c>
      <c r="P3" s="5">
        <f>'Payroll Detail'!$G$13+0*'Key Assumptions'!$B$8</f>
        <v/>
      </c>
      <c r="Q3" s="5">
        <f>'Payroll Detail'!$G$13+0*'Key Assumptions'!$B$8</f>
        <v/>
      </c>
    </row>
    <row r="4">
      <c r="A4" s="3" t="inlineStr">
        <is>
          <t>Employer Taxes/Benefits</t>
        </is>
      </c>
      <c r="B4" s="5">
        <f>0*'Key Assumptions'!$B$16</f>
        <v/>
      </c>
      <c r="C4" s="5">
        <f>0*'Key Assumptions'!$B$16</f>
        <v/>
      </c>
      <c r="D4" s="5">
        <f>0*'Key Assumptions'!$B$16</f>
        <v/>
      </c>
      <c r="E4" s="5">
        <f>0*'Key Assumptions'!$B$16</f>
        <v/>
      </c>
      <c r="F4" s="5">
        <f>0*'Key Assumptions'!$B$16</f>
        <v/>
      </c>
      <c r="G4" s="5">
        <f>'Payroll Detail'!$G$11+0*'Key Assumptions'!$B$8</f>
        <v/>
      </c>
      <c r="H4" s="5">
        <f>'Payroll Detail'!$G$11+0*'Key Assumptions'!$B$8</f>
        <v/>
      </c>
      <c r="I4" s="5">
        <f>'Payroll Detail'!$G$11+0*'Key Assumptions'!$B$8</f>
        <v/>
      </c>
      <c r="J4" s="5">
        <f>'Payroll Detail'!$G$11+0*'Key Assumptions'!$B$8</f>
        <v/>
      </c>
      <c r="K4" s="5">
        <f>'Payroll Detail'!$G$11+0*'Key Assumptions'!$B$8</f>
        <v/>
      </c>
      <c r="L4" s="5">
        <f>'Payroll Detail'!$G$11+0*'Key Assumptions'!$B$8</f>
        <v/>
      </c>
      <c r="M4" s="5">
        <f>'Payroll Detail'!$G$11+0*'Key Assumptions'!$B$8</f>
        <v/>
      </c>
      <c r="N4" s="5">
        <f>'Payroll Detail'!$G$11*12+0*'Key Assumptions'!$B$8</f>
        <v/>
      </c>
      <c r="O4" s="5">
        <f>'Payroll Detail'!$G$11*12+0*'Key Assumptions'!$B$8</f>
        <v/>
      </c>
      <c r="P4" s="5">
        <f>'Payroll Detail'!$G$11*12+0*'Key Assumptions'!$B$8</f>
        <v/>
      </c>
      <c r="Q4" s="5">
        <f>'Payroll Detail'!$G$11*12+0*'Key Assumptions'!$B$8</f>
        <v/>
      </c>
    </row>
    <row r="5">
      <c r="A5" s="3" t="inlineStr">
        <is>
          <t>Utilities</t>
        </is>
      </c>
      <c r="B5" s="5">
        <f>0*'Key Assumptions'!$B$17</f>
        <v/>
      </c>
      <c r="C5" s="5">
        <f>0*'Key Assumptions'!$B$17</f>
        <v/>
      </c>
      <c r="D5" s="5">
        <f>0*'Key Assumptions'!$B$17</f>
        <v/>
      </c>
      <c r="E5" s="5">
        <f>0*'Key Assumptions'!$B$17</f>
        <v/>
      </c>
      <c r="F5" s="5">
        <f>0*'Key Assumptions'!$B$17</f>
        <v/>
      </c>
      <c r="G5" s="5">
        <f>'Key Assumptions'!$B$17</f>
        <v/>
      </c>
      <c r="H5" s="5">
        <f>'Key Assumptions'!$B$17</f>
        <v/>
      </c>
      <c r="I5" s="5">
        <f>'Key Assumptions'!$B$17</f>
        <v/>
      </c>
      <c r="J5" s="5">
        <f>'Key Assumptions'!$B$17</f>
        <v/>
      </c>
      <c r="K5" s="5">
        <f>'Key Assumptions'!$B$17</f>
        <v/>
      </c>
      <c r="L5" s="5">
        <f>'Key Assumptions'!$B$17</f>
        <v/>
      </c>
      <c r="M5" s="5">
        <f>'Key Assumptions'!$B$17</f>
        <v/>
      </c>
      <c r="N5" s="5">
        <f>'Key Assumptions'!$B$17*12</f>
        <v/>
      </c>
      <c r="O5" s="5">
        <f>'Key Assumptions'!$B$17*12</f>
        <v/>
      </c>
      <c r="P5" s="5">
        <f>'Key Assumptions'!$B$17*12</f>
        <v/>
      </c>
      <c r="Q5" s="5">
        <f>'Key Assumptions'!$B$17*12</f>
        <v/>
      </c>
    </row>
    <row r="6">
      <c r="A6" s="3" t="inlineStr">
        <is>
          <t>Insurance</t>
        </is>
      </c>
      <c r="B6" s="5">
        <f>0*'Key Assumptions'!$B$18</f>
        <v/>
      </c>
      <c r="C6" s="5">
        <f>0*'Key Assumptions'!$B$18</f>
        <v/>
      </c>
      <c r="D6" s="5">
        <f>'Key Assumptions'!$B$18</f>
        <v/>
      </c>
      <c r="E6" s="5">
        <f>'Key Assumptions'!$B$18</f>
        <v/>
      </c>
      <c r="F6" s="5">
        <f>'Key Assumptions'!$B$18</f>
        <v/>
      </c>
      <c r="G6" s="5">
        <f>'Key Assumptions'!$B$18</f>
        <v/>
      </c>
      <c r="H6" s="5">
        <f>'Key Assumptions'!$B$18</f>
        <v/>
      </c>
      <c r="I6" s="5">
        <f>'Key Assumptions'!$B$18</f>
        <v/>
      </c>
      <c r="J6" s="5">
        <f>'Key Assumptions'!$B$18</f>
        <v/>
      </c>
      <c r="K6" s="5">
        <f>'Key Assumptions'!$B$18</f>
        <v/>
      </c>
      <c r="L6" s="5">
        <f>'Key Assumptions'!$B$18</f>
        <v/>
      </c>
      <c r="M6" s="5">
        <f>'Key Assumptions'!$B$18</f>
        <v/>
      </c>
      <c r="N6" s="5">
        <f>'Key Assumptions'!$B$18*12</f>
        <v/>
      </c>
      <c r="O6" s="5">
        <f>'Key Assumptions'!$B$18*12</f>
        <v/>
      </c>
      <c r="P6" s="5">
        <f>'Key Assumptions'!$B$18*12</f>
        <v/>
      </c>
      <c r="Q6" s="5">
        <f>'Key Assumptions'!$B$18*12</f>
        <v/>
      </c>
    </row>
    <row r="7">
      <c r="A7" s="3" t="inlineStr">
        <is>
          <t>Marketing</t>
        </is>
      </c>
      <c r="B7" s="5">
        <f>0*'Key Assumptions'!$B$19</f>
        <v/>
      </c>
      <c r="C7" s="5">
        <f>0*'Key Assumptions'!$B$19</f>
        <v/>
      </c>
      <c r="D7" s="5">
        <f>0*'Key Assumptions'!$B$19</f>
        <v/>
      </c>
      <c r="E7" s="5">
        <f>0*'Key Assumptions'!$B$19</f>
        <v/>
      </c>
      <c r="F7" s="5">
        <f>0*'Key Assumptions'!$B$19</f>
        <v/>
      </c>
      <c r="G7" s="5">
        <f>'Key Assumptions'!$B$19</f>
        <v/>
      </c>
      <c r="H7" s="5">
        <f>'Key Assumptions'!$B$19</f>
        <v/>
      </c>
      <c r="I7" s="5">
        <f>'Key Assumptions'!$B$19</f>
        <v/>
      </c>
      <c r="J7" s="5">
        <f>'Key Assumptions'!$B$19</f>
        <v/>
      </c>
      <c r="K7" s="5">
        <f>'Key Assumptions'!$B$19</f>
        <v/>
      </c>
      <c r="L7" s="5">
        <f>'Key Assumptions'!$B$19</f>
        <v/>
      </c>
      <c r="M7" s="5">
        <f>'Key Assumptions'!$B$19</f>
        <v/>
      </c>
      <c r="N7" s="5">
        <f>'Key Assumptions'!$B$19*12</f>
        <v/>
      </c>
      <c r="O7" s="5">
        <f>'Key Assumptions'!$B$19*12</f>
        <v/>
      </c>
      <c r="P7" s="5">
        <f>'Key Assumptions'!$B$19*12</f>
        <v/>
      </c>
      <c r="Q7" s="5">
        <f>'Key Assumptions'!$B$19*12</f>
        <v/>
      </c>
    </row>
    <row r="8">
      <c r="A8" s="3" t="inlineStr">
        <is>
          <t>Technology / Software Subscriptions</t>
        </is>
      </c>
      <c r="B8" s="5">
        <f>0*'Key Assumptions'!$B$20</f>
        <v/>
      </c>
      <c r="C8" s="5">
        <f>0*'Key Assumptions'!$B$20</f>
        <v/>
      </c>
      <c r="D8" s="5">
        <f>'Key Assumptions'!$B$20</f>
        <v/>
      </c>
      <c r="E8" s="5">
        <f>'Key Assumptions'!$B$20</f>
        <v/>
      </c>
      <c r="F8" s="5">
        <f>'Key Assumptions'!$B$20</f>
        <v/>
      </c>
      <c r="G8" s="5">
        <f>'Key Assumptions'!$B$20</f>
        <v/>
      </c>
      <c r="H8" s="5">
        <f>'Key Assumptions'!$B$20</f>
        <v/>
      </c>
      <c r="I8" s="5">
        <f>'Key Assumptions'!$B$20</f>
        <v/>
      </c>
      <c r="J8" s="5">
        <f>'Key Assumptions'!$B$20</f>
        <v/>
      </c>
      <c r="K8" s="5">
        <f>'Key Assumptions'!$B$20</f>
        <v/>
      </c>
      <c r="L8" s="5">
        <f>'Key Assumptions'!$B$20</f>
        <v/>
      </c>
      <c r="M8" s="5">
        <f>'Key Assumptions'!$B$20</f>
        <v/>
      </c>
      <c r="N8" s="5">
        <f>'Key Assumptions'!$B$20*12</f>
        <v/>
      </c>
      <c r="O8" s="5">
        <f>'Key Assumptions'!$B$20*12</f>
        <v/>
      </c>
      <c r="P8" s="5">
        <f>'Key Assumptions'!$B$20*12</f>
        <v/>
      </c>
      <c r="Q8" s="5">
        <f>'Key Assumptions'!$B$20*12</f>
        <v/>
      </c>
    </row>
    <row r="9">
      <c r="A9" s="3" t="inlineStr">
        <is>
          <t>Miscellaneous / Contingency</t>
        </is>
      </c>
      <c r="B9" s="5">
        <f>0*'Key Assumptions'!$B$21</f>
        <v/>
      </c>
      <c r="C9" s="5">
        <f>0*'Key Assumptions'!$B$21</f>
        <v/>
      </c>
      <c r="D9" s="5">
        <f>0*'Key Assumptions'!$B$21</f>
        <v/>
      </c>
      <c r="E9" s="5">
        <f>0*'Key Assumptions'!$B$21</f>
        <v/>
      </c>
      <c r="F9" s="5">
        <f>0*'Key Assumptions'!$B$21</f>
        <v/>
      </c>
      <c r="G9" s="5">
        <f>'Key Assumptions'!$B$21</f>
        <v/>
      </c>
      <c r="H9" s="5">
        <f>'Key Assumptions'!$B$21</f>
        <v/>
      </c>
      <c r="I9" s="5">
        <f>'Key Assumptions'!$B$21</f>
        <v/>
      </c>
      <c r="J9" s="5">
        <f>'Key Assumptions'!$B$21</f>
        <v/>
      </c>
      <c r="K9" s="5">
        <f>'Key Assumptions'!$B$21</f>
        <v/>
      </c>
      <c r="L9" s="5">
        <f>'Key Assumptions'!$B$21</f>
        <v/>
      </c>
      <c r="M9" s="5">
        <f>'Key Assumptions'!$B$21</f>
        <v/>
      </c>
      <c r="N9" s="5">
        <f>'Key Assumptions'!$B$21*12</f>
        <v/>
      </c>
      <c r="O9" s="5">
        <f>'Key Assumptions'!$B$21*12</f>
        <v/>
      </c>
      <c r="P9" s="5">
        <f>'Key Assumptions'!$B$21*12</f>
        <v/>
      </c>
      <c r="Q9" s="5">
        <f>'Key Assumptions'!$B$21*12</f>
        <v/>
      </c>
    </row>
    <row r="10">
      <c r="A10" s="3" t="inlineStr">
        <is>
          <t>Total Operating Expenses</t>
        </is>
      </c>
      <c r="B10" s="5">
        <f>SUM(B2:B9)+0*'Key Assumptions'!$B$8</f>
        <v/>
      </c>
      <c r="C10" s="5">
        <f>SUM(C2:C9)+0*'Key Assumptions'!$B$8</f>
        <v/>
      </c>
      <c r="D10" s="5">
        <f>SUM(D2:D9)+0*'Key Assumptions'!$B$8</f>
        <v/>
      </c>
      <c r="E10" s="5">
        <f>SUM(E2:E9)+0*'Key Assumptions'!$B$8</f>
        <v/>
      </c>
      <c r="F10" s="5">
        <f>SUM(F2:F9)+0*'Key Assumptions'!$B$8</f>
        <v/>
      </c>
      <c r="G10" s="5">
        <f>SUM(G2:G9)+0*'Key Assumptions'!$B$8</f>
        <v/>
      </c>
      <c r="H10" s="5">
        <f>SUM(H2:H9)+0*'Key Assumptions'!$B$8</f>
        <v/>
      </c>
      <c r="I10" s="5">
        <f>SUM(I2:I9)+0*'Key Assumptions'!$B$8</f>
        <v/>
      </c>
      <c r="J10" s="5">
        <f>SUM(J2:J9)+0*'Key Assumptions'!$B$8</f>
        <v/>
      </c>
      <c r="K10" s="5">
        <f>SUM(K2:K9)+0*'Key Assumptions'!$B$8</f>
        <v/>
      </c>
      <c r="L10" s="5">
        <f>SUM(L2:L9)+0*'Key Assumptions'!$B$8</f>
        <v/>
      </c>
      <c r="M10" s="5">
        <f>SUM(M2:M9)+0*'Key Assumptions'!$B$8</f>
        <v/>
      </c>
      <c r="N10" s="5">
        <f>SUM(N2:N9)+0*'Key Assumptions'!$B$8</f>
        <v/>
      </c>
      <c r="O10" s="5">
        <f>SUM(O2:O9)+0*'Key Assumptions'!$B$8</f>
        <v/>
      </c>
      <c r="P10" s="5">
        <f>SUM(P2:P9)+0*'Key Assumptions'!$B$8</f>
        <v/>
      </c>
      <c r="Q10" s="5">
        <f>SUM(Q2:Q9)+0*'Key Assumptions'!$B$8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8" customWidth="1" min="1" max="1"/>
    <col width="16" customWidth="1" min="2" max="2"/>
    <col width="92" customWidth="1" min="3" max="3"/>
  </cols>
  <sheetData>
    <row r="1">
      <c r="A1" s="2" t="inlineStr">
        <is>
          <t>Category</t>
        </is>
      </c>
      <c r="B1" s="10" t="inlineStr">
        <is>
          <t>Amount</t>
        </is>
      </c>
      <c r="C1" s="10" t="inlineStr">
        <is>
          <t>Rationale / Use of Funds</t>
        </is>
      </c>
    </row>
    <row r="2">
      <c r="A2" s="3" t="inlineStr">
        <is>
          <t>Leasehold Improvements / Buildout</t>
        </is>
      </c>
      <c r="B2" s="5" t="n">
        <v>78000</v>
      </c>
      <c r="C2" s="3" t="inlineStr">
        <is>
          <t>Front-of-house buildout, lighting, paint, storage, and landlord-required improvements.</t>
        </is>
      </c>
    </row>
    <row r="3">
      <c r="A3" s="3" t="inlineStr">
        <is>
          <t>Initial Inventory</t>
        </is>
      </c>
      <c r="B3" s="5" t="n">
        <v>77000</v>
      </c>
      <c r="C3" s="3" t="inlineStr">
        <is>
          <t>Opening stock across all 8 product categories with depth in figures, manga, and trading cards.</t>
        </is>
      </c>
    </row>
    <row r="4">
      <c r="A4" s="3" t="inlineStr">
        <is>
          <t>Equipment and Fixtures</t>
        </is>
      </c>
      <c r="B4" s="5" t="n">
        <v>22000</v>
      </c>
      <c r="C4" s="3" t="inlineStr">
        <is>
          <t>POS hardware, shelving, gondolas, display cases, and back-room fixtures.</t>
        </is>
      </c>
    </row>
    <row r="5">
      <c r="A5" s="3" t="inlineStr">
        <is>
          <t>Technology Setup</t>
        </is>
      </c>
      <c r="B5" s="5" t="n">
        <v>8000</v>
      </c>
      <c r="C5" s="3" t="inlineStr">
        <is>
          <t>Initial website setup, software onboarding, domain, and launch configuration.</t>
        </is>
      </c>
    </row>
    <row r="6">
      <c r="A6" s="3" t="inlineStr">
        <is>
          <t>Signage and Branding</t>
        </is>
      </c>
      <c r="B6" s="5" t="n">
        <v>10000</v>
      </c>
      <c r="C6" s="3" t="inlineStr">
        <is>
          <t>Exterior/interior signage, printed collateral, and branded merchandising materials.</t>
        </is>
      </c>
    </row>
    <row r="7">
      <c r="A7" s="3" t="inlineStr">
        <is>
          <t>Marketing and Pre-Opening Promotion</t>
        </is>
      </c>
      <c r="B7" s="5" t="n">
        <v>7000</v>
      </c>
      <c r="C7" s="3" t="inlineStr">
        <is>
          <t>Grand-opening awareness campaign, social promotion, and launch events.</t>
        </is>
      </c>
    </row>
    <row r="8">
      <c r="A8" s="3" t="inlineStr">
        <is>
          <t>Legal and Professional Fees</t>
        </is>
      </c>
      <c r="B8" s="5" t="n">
        <v>8000</v>
      </c>
      <c r="C8" s="3" t="inlineStr">
        <is>
          <t>Formation, lease/legal review, accounting setup, and licensing support.</t>
        </is>
      </c>
    </row>
    <row r="9">
      <c r="A9" s="3" t="inlineStr">
        <is>
          <t>Working Capital Reserve</t>
        </is>
      </c>
      <c r="B9" s="5" t="n">
        <v>40000</v>
      </c>
      <c r="C9" s="3" t="inlineStr">
        <is>
          <t>Operating cash cushion retained on hand to prevent negative ending cash during ramp-up.</t>
        </is>
      </c>
    </row>
    <row r="10">
      <c r="A10" s="3" t="inlineStr">
        <is>
          <t>Total Startup Uses</t>
        </is>
      </c>
      <c r="B10" s="5">
        <f>SUM(B2:B9)+0*'Key Assumptions'!$B$5</f>
        <v/>
      </c>
      <c r="C10" s="3" t="n"/>
    </row>
    <row r="11">
      <c r="A11" s="3" t="inlineStr">
        <is>
          <t>Non-Reserve Startup Uses</t>
        </is>
      </c>
      <c r="B11" s="5">
        <f>B10-B9+0*'Key Assumptions'!$B$5</f>
        <v/>
      </c>
      <c r="C11" s="3" t="n"/>
    </row>
    <row r="12">
      <c r="A12" s="3" t="inlineStr">
        <is>
          <t>Variance to Startup Budget</t>
        </is>
      </c>
      <c r="B12" s="5">
        <f>'Key Assumptions'!$B$5-B10</f>
        <v/>
      </c>
      <c r="C12" s="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Q16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2" t="inlineStr">
        <is>
          <t>P&amp;L Line Item</t>
        </is>
      </c>
      <c r="B1" s="10" t="inlineStr">
        <is>
          <t>Jan 2026</t>
        </is>
      </c>
      <c r="C1" s="10" t="inlineStr">
        <is>
          <t>Feb 2026</t>
        </is>
      </c>
      <c r="D1" s="10" t="inlineStr">
        <is>
          <t>Mar 2026</t>
        </is>
      </c>
      <c r="E1" s="10" t="inlineStr">
        <is>
          <t>Apr 2026</t>
        </is>
      </c>
      <c r="F1" s="10" t="inlineStr">
        <is>
          <t>May 2026</t>
        </is>
      </c>
      <c r="G1" s="10" t="inlineStr">
        <is>
          <t>Jun 2026</t>
        </is>
      </c>
      <c r="H1" s="10" t="inlineStr">
        <is>
          <t>Jul 2026</t>
        </is>
      </c>
      <c r="I1" s="10" t="inlineStr">
        <is>
          <t>Aug 2026</t>
        </is>
      </c>
      <c r="J1" s="10" t="inlineStr">
        <is>
          <t>Sep 2026</t>
        </is>
      </c>
      <c r="K1" s="10" t="inlineStr">
        <is>
          <t>Oct 2026</t>
        </is>
      </c>
      <c r="L1" s="10" t="inlineStr">
        <is>
          <t>Nov 2026</t>
        </is>
      </c>
      <c r="M1" s="10" t="inlineStr">
        <is>
          <t>Dec 2026</t>
        </is>
      </c>
      <c r="N1" s="10" t="inlineStr">
        <is>
          <t>2027</t>
        </is>
      </c>
      <c r="O1" s="10" t="inlineStr">
        <is>
          <t>2028</t>
        </is>
      </c>
      <c r="P1" s="10" t="inlineStr">
        <is>
          <t>2029</t>
        </is>
      </c>
      <c r="Q1" s="10" t="inlineStr">
        <is>
          <t>2030</t>
        </is>
      </c>
    </row>
    <row r="2">
      <c r="A2" s="3" t="inlineStr">
        <is>
          <t>Revenue</t>
        </is>
      </c>
      <c r="B2" s="5">
        <f>'Revenue Year 1 Monthly'!B10+0*'Key Assumptions'!$B$8</f>
        <v/>
      </c>
      <c r="C2" s="5">
        <f>'Revenue Year 1 Monthly'!C10+0*'Key Assumptions'!$B$8</f>
        <v/>
      </c>
      <c r="D2" s="5">
        <f>'Revenue Year 1 Monthly'!D10+0*'Key Assumptions'!$B$8</f>
        <v/>
      </c>
      <c r="E2" s="5">
        <f>'Revenue Year 1 Monthly'!E10+0*'Key Assumptions'!$B$8</f>
        <v/>
      </c>
      <c r="F2" s="5">
        <f>'Revenue Year 1 Monthly'!F10+0*'Key Assumptions'!$B$8</f>
        <v/>
      </c>
      <c r="G2" s="5">
        <f>'Revenue Year 1 Monthly'!G10+0*'Key Assumptions'!$B$8</f>
        <v/>
      </c>
      <c r="H2" s="5">
        <f>'Revenue Year 1 Monthly'!H10+0*'Key Assumptions'!$B$8</f>
        <v/>
      </c>
      <c r="I2" s="5">
        <f>'Revenue Year 1 Monthly'!I10+0*'Key Assumptions'!$B$8</f>
        <v/>
      </c>
      <c r="J2" s="5">
        <f>'Revenue Year 1 Monthly'!J10+0*'Key Assumptions'!$B$8</f>
        <v/>
      </c>
      <c r="K2" s="5">
        <f>'Revenue Year 1 Monthly'!K10+0*'Key Assumptions'!$B$8</f>
        <v/>
      </c>
      <c r="L2" s="5">
        <f>'Revenue Year 1 Monthly'!L10+0*'Key Assumptions'!$B$8</f>
        <v/>
      </c>
      <c r="M2" s="5">
        <f>'Revenue Year 1 Monthly'!M10+0*'Key Assumptions'!$B$8</f>
        <v/>
      </c>
      <c r="N2" s="5">
        <f>'Revenue Years 2-5 Annual'!B10+0*'Key Assumptions'!$B$8</f>
        <v/>
      </c>
      <c r="O2" s="5">
        <f>'Revenue Years 2-5 Annual'!C10+0*'Key Assumptions'!$B$8</f>
        <v/>
      </c>
      <c r="P2" s="5">
        <f>'Revenue Years 2-5 Annual'!D10+0*'Key Assumptions'!$B$8</f>
        <v/>
      </c>
      <c r="Q2" s="5">
        <f>'Revenue Years 2-5 Annual'!E10+0*'Key Assumptions'!$B$8</f>
        <v/>
      </c>
    </row>
    <row r="3">
      <c r="A3" s="3" t="inlineStr">
        <is>
          <t>COGS</t>
        </is>
      </c>
      <c r="B3" s="5">
        <f>'Revenue Year 1 Monthly'!B11+0*'Key Assumptions'!$B$8</f>
        <v/>
      </c>
      <c r="C3" s="5">
        <f>'Revenue Year 1 Monthly'!C11+0*'Key Assumptions'!$B$8</f>
        <v/>
      </c>
      <c r="D3" s="5">
        <f>'Revenue Year 1 Monthly'!D11+0*'Key Assumptions'!$B$8</f>
        <v/>
      </c>
      <c r="E3" s="5">
        <f>'Revenue Year 1 Monthly'!E11+0*'Key Assumptions'!$B$8</f>
        <v/>
      </c>
      <c r="F3" s="5">
        <f>'Revenue Year 1 Monthly'!F11+0*'Key Assumptions'!$B$8</f>
        <v/>
      </c>
      <c r="G3" s="5">
        <f>'Revenue Year 1 Monthly'!G11+0*'Key Assumptions'!$B$8</f>
        <v/>
      </c>
      <c r="H3" s="5">
        <f>'Revenue Year 1 Monthly'!H11+0*'Key Assumptions'!$B$8</f>
        <v/>
      </c>
      <c r="I3" s="5">
        <f>'Revenue Year 1 Monthly'!I11+0*'Key Assumptions'!$B$8</f>
        <v/>
      </c>
      <c r="J3" s="5">
        <f>'Revenue Year 1 Monthly'!J11+0*'Key Assumptions'!$B$8</f>
        <v/>
      </c>
      <c r="K3" s="5">
        <f>'Revenue Year 1 Monthly'!K11+0*'Key Assumptions'!$B$8</f>
        <v/>
      </c>
      <c r="L3" s="5">
        <f>'Revenue Year 1 Monthly'!L11+0*'Key Assumptions'!$B$8</f>
        <v/>
      </c>
      <c r="M3" s="5">
        <f>'Revenue Year 1 Monthly'!M11+0*'Key Assumptions'!$B$8</f>
        <v/>
      </c>
      <c r="N3" s="5">
        <f>'Revenue Years 2-5 Annual'!B11+0*'Key Assumptions'!$B$8</f>
        <v/>
      </c>
      <c r="O3" s="5">
        <f>'Revenue Years 2-5 Annual'!C11+0*'Key Assumptions'!$B$8</f>
        <v/>
      </c>
      <c r="P3" s="5">
        <f>'Revenue Years 2-5 Annual'!D11+0*'Key Assumptions'!$B$8</f>
        <v/>
      </c>
      <c r="Q3" s="5">
        <f>'Revenue Years 2-5 Annual'!E11+0*'Key Assumptions'!$B$8</f>
        <v/>
      </c>
    </row>
    <row r="4">
      <c r="A4" s="3" t="inlineStr">
        <is>
          <t>Gross Profit</t>
        </is>
      </c>
      <c r="B4" s="5">
        <f>'Revenue Year 1 Monthly'!B12+0*'Key Assumptions'!$B$8</f>
        <v/>
      </c>
      <c r="C4" s="5">
        <f>'Revenue Year 1 Monthly'!C12+0*'Key Assumptions'!$B$8</f>
        <v/>
      </c>
      <c r="D4" s="5">
        <f>'Revenue Year 1 Monthly'!D12+0*'Key Assumptions'!$B$8</f>
        <v/>
      </c>
      <c r="E4" s="5">
        <f>'Revenue Year 1 Monthly'!E12+0*'Key Assumptions'!$B$8</f>
        <v/>
      </c>
      <c r="F4" s="5">
        <f>'Revenue Year 1 Monthly'!F12+0*'Key Assumptions'!$B$8</f>
        <v/>
      </c>
      <c r="G4" s="5">
        <f>'Revenue Year 1 Monthly'!G12+0*'Key Assumptions'!$B$8</f>
        <v/>
      </c>
      <c r="H4" s="5">
        <f>'Revenue Year 1 Monthly'!H12+0*'Key Assumptions'!$B$8</f>
        <v/>
      </c>
      <c r="I4" s="5">
        <f>'Revenue Year 1 Monthly'!I12+0*'Key Assumptions'!$B$8</f>
        <v/>
      </c>
      <c r="J4" s="5">
        <f>'Revenue Year 1 Monthly'!J12+0*'Key Assumptions'!$B$8</f>
        <v/>
      </c>
      <c r="K4" s="5">
        <f>'Revenue Year 1 Monthly'!K12+0*'Key Assumptions'!$B$8</f>
        <v/>
      </c>
      <c r="L4" s="5">
        <f>'Revenue Year 1 Monthly'!L12+0*'Key Assumptions'!$B$8</f>
        <v/>
      </c>
      <c r="M4" s="5">
        <f>'Revenue Year 1 Monthly'!M12+0*'Key Assumptions'!$B$8</f>
        <v/>
      </c>
      <c r="N4" s="5">
        <f>'Revenue Years 2-5 Annual'!B12+0*'Key Assumptions'!$B$8</f>
        <v/>
      </c>
      <c r="O4" s="5">
        <f>'Revenue Years 2-5 Annual'!C12+0*'Key Assumptions'!$B$8</f>
        <v/>
      </c>
      <c r="P4" s="5">
        <f>'Revenue Years 2-5 Annual'!D12+0*'Key Assumptions'!$B$8</f>
        <v/>
      </c>
      <c r="Q4" s="5">
        <f>'Revenue Years 2-5 Annual'!E12+0*'Key Assumptions'!$B$8</f>
        <v/>
      </c>
    </row>
    <row r="5">
      <c r="A5" s="3" t="inlineStr">
        <is>
          <t>Gross Margin %</t>
        </is>
      </c>
      <c r="B5" s="6">
        <f>'Revenue Year 1 Monthly'!B13+0*'Key Assumptions'!$B$8</f>
        <v/>
      </c>
      <c r="C5" s="6">
        <f>'Revenue Year 1 Monthly'!C13+0*'Key Assumptions'!$B$8</f>
        <v/>
      </c>
      <c r="D5" s="6">
        <f>'Revenue Year 1 Monthly'!D13+0*'Key Assumptions'!$B$8</f>
        <v/>
      </c>
      <c r="E5" s="6">
        <f>'Revenue Year 1 Monthly'!E13+0*'Key Assumptions'!$B$8</f>
        <v/>
      </c>
      <c r="F5" s="6">
        <f>'Revenue Year 1 Monthly'!F13+0*'Key Assumptions'!$B$8</f>
        <v/>
      </c>
      <c r="G5" s="6">
        <f>'Revenue Year 1 Monthly'!G13+0*'Key Assumptions'!$B$8</f>
        <v/>
      </c>
      <c r="H5" s="6">
        <f>'Revenue Year 1 Monthly'!H13+0*'Key Assumptions'!$B$8</f>
        <v/>
      </c>
      <c r="I5" s="6">
        <f>'Revenue Year 1 Monthly'!I13+0*'Key Assumptions'!$B$8</f>
        <v/>
      </c>
      <c r="J5" s="6">
        <f>'Revenue Year 1 Monthly'!J13+0*'Key Assumptions'!$B$8</f>
        <v/>
      </c>
      <c r="K5" s="6">
        <f>'Revenue Year 1 Monthly'!K13+0*'Key Assumptions'!$B$8</f>
        <v/>
      </c>
      <c r="L5" s="6">
        <f>'Revenue Year 1 Monthly'!L13+0*'Key Assumptions'!$B$8</f>
        <v/>
      </c>
      <c r="M5" s="6">
        <f>'Revenue Year 1 Monthly'!M13+0*'Key Assumptions'!$B$8</f>
        <v/>
      </c>
      <c r="N5" s="6">
        <f>'Revenue Years 2-5 Annual'!B13+0*'Key Assumptions'!$B$8</f>
        <v/>
      </c>
      <c r="O5" s="6">
        <f>'Revenue Years 2-5 Annual'!C13+0*'Key Assumptions'!$B$8</f>
        <v/>
      </c>
      <c r="P5" s="6">
        <f>'Revenue Years 2-5 Annual'!D13+0*'Key Assumptions'!$B$8</f>
        <v/>
      </c>
      <c r="Q5" s="6">
        <f>'Revenue Years 2-5 Annual'!E13+0*'Key Assumptions'!$B$8</f>
        <v/>
      </c>
    </row>
    <row r="6">
      <c r="A6" s="3" t="inlineStr">
        <is>
          <t>Rent</t>
        </is>
      </c>
      <c r="B6" s="5">
        <f>'Operating Expenses'!B2+0*'Key Assumptions'!$B$8</f>
        <v/>
      </c>
      <c r="C6" s="5">
        <f>'Operating Expenses'!C2+0*'Key Assumptions'!$B$8</f>
        <v/>
      </c>
      <c r="D6" s="5">
        <f>'Operating Expenses'!D2+0*'Key Assumptions'!$B$8</f>
        <v/>
      </c>
      <c r="E6" s="5">
        <f>'Operating Expenses'!E2+0*'Key Assumptions'!$B$8</f>
        <v/>
      </c>
      <c r="F6" s="5">
        <f>'Operating Expenses'!F2+0*'Key Assumptions'!$B$8</f>
        <v/>
      </c>
      <c r="G6" s="5">
        <f>'Operating Expenses'!G2+0*'Key Assumptions'!$B$8</f>
        <v/>
      </c>
      <c r="H6" s="5">
        <f>'Operating Expenses'!H2+0*'Key Assumptions'!$B$8</f>
        <v/>
      </c>
      <c r="I6" s="5">
        <f>'Operating Expenses'!I2+0*'Key Assumptions'!$B$8</f>
        <v/>
      </c>
      <c r="J6" s="5">
        <f>'Operating Expenses'!J2+0*'Key Assumptions'!$B$8</f>
        <v/>
      </c>
      <c r="K6" s="5">
        <f>'Operating Expenses'!K2+0*'Key Assumptions'!$B$8</f>
        <v/>
      </c>
      <c r="L6" s="5">
        <f>'Operating Expenses'!L2+0*'Key Assumptions'!$B$8</f>
        <v/>
      </c>
      <c r="M6" s="5">
        <f>'Operating Expenses'!M2+0*'Key Assumptions'!$B$8</f>
        <v/>
      </c>
      <c r="N6" s="5">
        <f>'Operating Expenses'!N2+0*'Key Assumptions'!$B$8</f>
        <v/>
      </c>
      <c r="O6" s="5">
        <f>'Operating Expenses'!O2+0*'Key Assumptions'!$B$8</f>
        <v/>
      </c>
      <c r="P6" s="5">
        <f>'Operating Expenses'!P2+0*'Key Assumptions'!$B$8</f>
        <v/>
      </c>
      <c r="Q6" s="5">
        <f>'Operating Expenses'!Q2+0*'Key Assumptions'!$B$8</f>
        <v/>
      </c>
    </row>
    <row r="7">
      <c r="A7" s="3" t="inlineStr">
        <is>
          <t>Payroll</t>
        </is>
      </c>
      <c r="B7" s="5">
        <f>'Operating Expenses'!B3+0*'Key Assumptions'!$B$8</f>
        <v/>
      </c>
      <c r="C7" s="5">
        <f>'Operating Expenses'!C3+0*'Key Assumptions'!$B$8</f>
        <v/>
      </c>
      <c r="D7" s="5">
        <f>'Operating Expenses'!D3+0*'Key Assumptions'!$B$8</f>
        <v/>
      </c>
      <c r="E7" s="5">
        <f>'Operating Expenses'!E3+0*'Key Assumptions'!$B$8</f>
        <v/>
      </c>
      <c r="F7" s="5">
        <f>'Operating Expenses'!F3+0*'Key Assumptions'!$B$8</f>
        <v/>
      </c>
      <c r="G7" s="5">
        <f>'Operating Expenses'!G3+0*'Key Assumptions'!$B$8</f>
        <v/>
      </c>
      <c r="H7" s="5">
        <f>'Operating Expenses'!H3+0*'Key Assumptions'!$B$8</f>
        <v/>
      </c>
      <c r="I7" s="5">
        <f>'Operating Expenses'!I3+0*'Key Assumptions'!$B$8</f>
        <v/>
      </c>
      <c r="J7" s="5">
        <f>'Operating Expenses'!J3+0*'Key Assumptions'!$B$8</f>
        <v/>
      </c>
      <c r="K7" s="5">
        <f>'Operating Expenses'!K3+0*'Key Assumptions'!$B$8</f>
        <v/>
      </c>
      <c r="L7" s="5">
        <f>'Operating Expenses'!L3+0*'Key Assumptions'!$B$8</f>
        <v/>
      </c>
      <c r="M7" s="5">
        <f>'Operating Expenses'!M3+0*'Key Assumptions'!$B$8</f>
        <v/>
      </c>
      <c r="N7" s="5">
        <f>'Operating Expenses'!N3+0*'Key Assumptions'!$B$8</f>
        <v/>
      </c>
      <c r="O7" s="5">
        <f>'Operating Expenses'!O3+0*'Key Assumptions'!$B$8</f>
        <v/>
      </c>
      <c r="P7" s="5">
        <f>'Operating Expenses'!P3+0*'Key Assumptions'!$B$8</f>
        <v/>
      </c>
      <c r="Q7" s="5">
        <f>'Operating Expenses'!Q3+0*'Key Assumptions'!$B$8</f>
        <v/>
      </c>
    </row>
    <row r="8">
      <c r="A8" s="3" t="inlineStr">
        <is>
          <t>Employer Taxes/Benefits</t>
        </is>
      </c>
      <c r="B8" s="5">
        <f>'Operating Expenses'!B4+0*'Key Assumptions'!$B$8</f>
        <v/>
      </c>
      <c r="C8" s="5">
        <f>'Operating Expenses'!C4+0*'Key Assumptions'!$B$8</f>
        <v/>
      </c>
      <c r="D8" s="5">
        <f>'Operating Expenses'!D4+0*'Key Assumptions'!$B$8</f>
        <v/>
      </c>
      <c r="E8" s="5">
        <f>'Operating Expenses'!E4+0*'Key Assumptions'!$B$8</f>
        <v/>
      </c>
      <c r="F8" s="5">
        <f>'Operating Expenses'!F4+0*'Key Assumptions'!$B$8</f>
        <v/>
      </c>
      <c r="G8" s="5">
        <f>'Operating Expenses'!G4+0*'Key Assumptions'!$B$8</f>
        <v/>
      </c>
      <c r="H8" s="5">
        <f>'Operating Expenses'!H4+0*'Key Assumptions'!$B$8</f>
        <v/>
      </c>
      <c r="I8" s="5">
        <f>'Operating Expenses'!I4+0*'Key Assumptions'!$B$8</f>
        <v/>
      </c>
      <c r="J8" s="5">
        <f>'Operating Expenses'!J4+0*'Key Assumptions'!$B$8</f>
        <v/>
      </c>
      <c r="K8" s="5">
        <f>'Operating Expenses'!K4+0*'Key Assumptions'!$B$8</f>
        <v/>
      </c>
      <c r="L8" s="5">
        <f>'Operating Expenses'!L4+0*'Key Assumptions'!$B$8</f>
        <v/>
      </c>
      <c r="M8" s="5">
        <f>'Operating Expenses'!M4+0*'Key Assumptions'!$B$8</f>
        <v/>
      </c>
      <c r="N8" s="5">
        <f>'Operating Expenses'!N4+0*'Key Assumptions'!$B$8</f>
        <v/>
      </c>
      <c r="O8" s="5">
        <f>'Operating Expenses'!O4+0*'Key Assumptions'!$B$8</f>
        <v/>
      </c>
      <c r="P8" s="5">
        <f>'Operating Expenses'!P4+0*'Key Assumptions'!$B$8</f>
        <v/>
      </c>
      <c r="Q8" s="5">
        <f>'Operating Expenses'!Q4+0*'Key Assumptions'!$B$8</f>
        <v/>
      </c>
    </row>
    <row r="9">
      <c r="A9" s="3" t="inlineStr">
        <is>
          <t>Utilities</t>
        </is>
      </c>
      <c r="B9" s="5">
        <f>'Operating Expenses'!B5+0*'Key Assumptions'!$B$8</f>
        <v/>
      </c>
      <c r="C9" s="5">
        <f>'Operating Expenses'!C5+0*'Key Assumptions'!$B$8</f>
        <v/>
      </c>
      <c r="D9" s="5">
        <f>'Operating Expenses'!D5+0*'Key Assumptions'!$B$8</f>
        <v/>
      </c>
      <c r="E9" s="5">
        <f>'Operating Expenses'!E5+0*'Key Assumptions'!$B$8</f>
        <v/>
      </c>
      <c r="F9" s="5">
        <f>'Operating Expenses'!F5+0*'Key Assumptions'!$B$8</f>
        <v/>
      </c>
      <c r="G9" s="5">
        <f>'Operating Expenses'!G5+0*'Key Assumptions'!$B$8</f>
        <v/>
      </c>
      <c r="H9" s="5">
        <f>'Operating Expenses'!H5+0*'Key Assumptions'!$B$8</f>
        <v/>
      </c>
      <c r="I9" s="5">
        <f>'Operating Expenses'!I5+0*'Key Assumptions'!$B$8</f>
        <v/>
      </c>
      <c r="J9" s="5">
        <f>'Operating Expenses'!J5+0*'Key Assumptions'!$B$8</f>
        <v/>
      </c>
      <c r="K9" s="5">
        <f>'Operating Expenses'!K5+0*'Key Assumptions'!$B$8</f>
        <v/>
      </c>
      <c r="L9" s="5">
        <f>'Operating Expenses'!L5+0*'Key Assumptions'!$B$8</f>
        <v/>
      </c>
      <c r="M9" s="5">
        <f>'Operating Expenses'!M5+0*'Key Assumptions'!$B$8</f>
        <v/>
      </c>
      <c r="N9" s="5">
        <f>'Operating Expenses'!N5+0*'Key Assumptions'!$B$8</f>
        <v/>
      </c>
      <c r="O9" s="5">
        <f>'Operating Expenses'!O5+0*'Key Assumptions'!$B$8</f>
        <v/>
      </c>
      <c r="P9" s="5">
        <f>'Operating Expenses'!P5+0*'Key Assumptions'!$B$8</f>
        <v/>
      </c>
      <c r="Q9" s="5">
        <f>'Operating Expenses'!Q5+0*'Key Assumptions'!$B$8</f>
        <v/>
      </c>
    </row>
    <row r="10">
      <c r="A10" s="3" t="inlineStr">
        <is>
          <t>Insurance</t>
        </is>
      </c>
      <c r="B10" s="5">
        <f>'Operating Expenses'!B6+0*'Key Assumptions'!$B$8</f>
        <v/>
      </c>
      <c r="C10" s="5">
        <f>'Operating Expenses'!C6+0*'Key Assumptions'!$B$8</f>
        <v/>
      </c>
      <c r="D10" s="5">
        <f>'Operating Expenses'!D6+0*'Key Assumptions'!$B$8</f>
        <v/>
      </c>
      <c r="E10" s="5">
        <f>'Operating Expenses'!E6+0*'Key Assumptions'!$B$8</f>
        <v/>
      </c>
      <c r="F10" s="5">
        <f>'Operating Expenses'!F6+0*'Key Assumptions'!$B$8</f>
        <v/>
      </c>
      <c r="G10" s="5">
        <f>'Operating Expenses'!G6+0*'Key Assumptions'!$B$8</f>
        <v/>
      </c>
      <c r="H10" s="5">
        <f>'Operating Expenses'!H6+0*'Key Assumptions'!$B$8</f>
        <v/>
      </c>
      <c r="I10" s="5">
        <f>'Operating Expenses'!I6+0*'Key Assumptions'!$B$8</f>
        <v/>
      </c>
      <c r="J10" s="5">
        <f>'Operating Expenses'!J6+0*'Key Assumptions'!$B$8</f>
        <v/>
      </c>
      <c r="K10" s="5">
        <f>'Operating Expenses'!K6+0*'Key Assumptions'!$B$8</f>
        <v/>
      </c>
      <c r="L10" s="5">
        <f>'Operating Expenses'!L6+0*'Key Assumptions'!$B$8</f>
        <v/>
      </c>
      <c r="M10" s="5">
        <f>'Operating Expenses'!M6+0*'Key Assumptions'!$B$8</f>
        <v/>
      </c>
      <c r="N10" s="5">
        <f>'Operating Expenses'!N6+0*'Key Assumptions'!$B$8</f>
        <v/>
      </c>
      <c r="O10" s="5">
        <f>'Operating Expenses'!O6+0*'Key Assumptions'!$B$8</f>
        <v/>
      </c>
      <c r="P10" s="5">
        <f>'Operating Expenses'!P6+0*'Key Assumptions'!$B$8</f>
        <v/>
      </c>
      <c r="Q10" s="5">
        <f>'Operating Expenses'!Q6+0*'Key Assumptions'!$B$8</f>
        <v/>
      </c>
    </row>
    <row r="11">
      <c r="A11" s="3" t="inlineStr">
        <is>
          <t>Marketing</t>
        </is>
      </c>
      <c r="B11" s="5">
        <f>'Operating Expenses'!B7+0*'Key Assumptions'!$B$8</f>
        <v/>
      </c>
      <c r="C11" s="5">
        <f>'Operating Expenses'!C7+0*'Key Assumptions'!$B$8</f>
        <v/>
      </c>
      <c r="D11" s="5">
        <f>'Operating Expenses'!D7+0*'Key Assumptions'!$B$8</f>
        <v/>
      </c>
      <c r="E11" s="5">
        <f>'Operating Expenses'!E7+0*'Key Assumptions'!$B$8</f>
        <v/>
      </c>
      <c r="F11" s="5">
        <f>'Operating Expenses'!F7+0*'Key Assumptions'!$B$8</f>
        <v/>
      </c>
      <c r="G11" s="5">
        <f>'Operating Expenses'!G7+0*'Key Assumptions'!$B$8</f>
        <v/>
      </c>
      <c r="H11" s="5">
        <f>'Operating Expenses'!H7+0*'Key Assumptions'!$B$8</f>
        <v/>
      </c>
      <c r="I11" s="5">
        <f>'Operating Expenses'!I7+0*'Key Assumptions'!$B$8</f>
        <v/>
      </c>
      <c r="J11" s="5">
        <f>'Operating Expenses'!J7+0*'Key Assumptions'!$B$8</f>
        <v/>
      </c>
      <c r="K11" s="5">
        <f>'Operating Expenses'!K7+0*'Key Assumptions'!$B$8</f>
        <v/>
      </c>
      <c r="L11" s="5">
        <f>'Operating Expenses'!L7+0*'Key Assumptions'!$B$8</f>
        <v/>
      </c>
      <c r="M11" s="5">
        <f>'Operating Expenses'!M7+0*'Key Assumptions'!$B$8</f>
        <v/>
      </c>
      <c r="N11" s="5">
        <f>'Operating Expenses'!N7+0*'Key Assumptions'!$B$8</f>
        <v/>
      </c>
      <c r="O11" s="5">
        <f>'Operating Expenses'!O7+0*'Key Assumptions'!$B$8</f>
        <v/>
      </c>
      <c r="P11" s="5">
        <f>'Operating Expenses'!P7+0*'Key Assumptions'!$B$8</f>
        <v/>
      </c>
      <c r="Q11" s="5">
        <f>'Operating Expenses'!Q7+0*'Key Assumptions'!$B$8</f>
        <v/>
      </c>
    </row>
    <row r="12">
      <c r="A12" s="3" t="inlineStr">
        <is>
          <t>Technology / Software Subscriptions</t>
        </is>
      </c>
      <c r="B12" s="5">
        <f>'Operating Expenses'!B8+0*'Key Assumptions'!$B$8</f>
        <v/>
      </c>
      <c r="C12" s="5">
        <f>'Operating Expenses'!C8+0*'Key Assumptions'!$B$8</f>
        <v/>
      </c>
      <c r="D12" s="5">
        <f>'Operating Expenses'!D8+0*'Key Assumptions'!$B$8</f>
        <v/>
      </c>
      <c r="E12" s="5">
        <f>'Operating Expenses'!E8+0*'Key Assumptions'!$B$8</f>
        <v/>
      </c>
      <c r="F12" s="5">
        <f>'Operating Expenses'!F8+0*'Key Assumptions'!$B$8</f>
        <v/>
      </c>
      <c r="G12" s="5">
        <f>'Operating Expenses'!G8+0*'Key Assumptions'!$B$8</f>
        <v/>
      </c>
      <c r="H12" s="5">
        <f>'Operating Expenses'!H8+0*'Key Assumptions'!$B$8</f>
        <v/>
      </c>
      <c r="I12" s="5">
        <f>'Operating Expenses'!I8+0*'Key Assumptions'!$B$8</f>
        <v/>
      </c>
      <c r="J12" s="5">
        <f>'Operating Expenses'!J8+0*'Key Assumptions'!$B$8</f>
        <v/>
      </c>
      <c r="K12" s="5">
        <f>'Operating Expenses'!K8+0*'Key Assumptions'!$B$8</f>
        <v/>
      </c>
      <c r="L12" s="5">
        <f>'Operating Expenses'!L8+0*'Key Assumptions'!$B$8</f>
        <v/>
      </c>
      <c r="M12" s="5">
        <f>'Operating Expenses'!M8+0*'Key Assumptions'!$B$8</f>
        <v/>
      </c>
      <c r="N12" s="5">
        <f>'Operating Expenses'!N8+0*'Key Assumptions'!$B$8</f>
        <v/>
      </c>
      <c r="O12" s="5">
        <f>'Operating Expenses'!O8+0*'Key Assumptions'!$B$8</f>
        <v/>
      </c>
      <c r="P12" s="5">
        <f>'Operating Expenses'!P8+0*'Key Assumptions'!$B$8</f>
        <v/>
      </c>
      <c r="Q12" s="5">
        <f>'Operating Expenses'!Q8+0*'Key Assumptions'!$B$8</f>
        <v/>
      </c>
    </row>
    <row r="13">
      <c r="A13" s="3" t="inlineStr">
        <is>
          <t>Miscellaneous / Contingency</t>
        </is>
      </c>
      <c r="B13" s="5">
        <f>'Operating Expenses'!B9+0*'Key Assumptions'!$B$8</f>
        <v/>
      </c>
      <c r="C13" s="5">
        <f>'Operating Expenses'!C9+0*'Key Assumptions'!$B$8</f>
        <v/>
      </c>
      <c r="D13" s="5">
        <f>'Operating Expenses'!D9+0*'Key Assumptions'!$B$8</f>
        <v/>
      </c>
      <c r="E13" s="5">
        <f>'Operating Expenses'!E9+0*'Key Assumptions'!$B$8</f>
        <v/>
      </c>
      <c r="F13" s="5">
        <f>'Operating Expenses'!F9+0*'Key Assumptions'!$B$8</f>
        <v/>
      </c>
      <c r="G13" s="5">
        <f>'Operating Expenses'!G9+0*'Key Assumptions'!$B$8</f>
        <v/>
      </c>
      <c r="H13" s="5">
        <f>'Operating Expenses'!H9+0*'Key Assumptions'!$B$8</f>
        <v/>
      </c>
      <c r="I13" s="5">
        <f>'Operating Expenses'!I9+0*'Key Assumptions'!$B$8</f>
        <v/>
      </c>
      <c r="J13" s="5">
        <f>'Operating Expenses'!J9+0*'Key Assumptions'!$B$8</f>
        <v/>
      </c>
      <c r="K13" s="5">
        <f>'Operating Expenses'!K9+0*'Key Assumptions'!$B$8</f>
        <v/>
      </c>
      <c r="L13" s="5">
        <f>'Operating Expenses'!L9+0*'Key Assumptions'!$B$8</f>
        <v/>
      </c>
      <c r="M13" s="5">
        <f>'Operating Expenses'!M9+0*'Key Assumptions'!$B$8</f>
        <v/>
      </c>
      <c r="N13" s="5">
        <f>'Operating Expenses'!N9+0*'Key Assumptions'!$B$8</f>
        <v/>
      </c>
      <c r="O13" s="5">
        <f>'Operating Expenses'!O9+0*'Key Assumptions'!$B$8</f>
        <v/>
      </c>
      <c r="P13" s="5">
        <f>'Operating Expenses'!P9+0*'Key Assumptions'!$B$8</f>
        <v/>
      </c>
      <c r="Q13" s="5">
        <f>'Operating Expenses'!Q9+0*'Key Assumptions'!$B$8</f>
        <v/>
      </c>
    </row>
    <row r="14">
      <c r="A14" s="3" t="inlineStr">
        <is>
          <t>Total Operating Expenses</t>
        </is>
      </c>
      <c r="B14" s="5">
        <f>'Operating Expenses'!B10+0*'Key Assumptions'!$B$8</f>
        <v/>
      </c>
      <c r="C14" s="5">
        <f>'Operating Expenses'!C10+0*'Key Assumptions'!$B$8</f>
        <v/>
      </c>
      <c r="D14" s="5">
        <f>'Operating Expenses'!D10+0*'Key Assumptions'!$B$8</f>
        <v/>
      </c>
      <c r="E14" s="5">
        <f>'Operating Expenses'!E10+0*'Key Assumptions'!$B$8</f>
        <v/>
      </c>
      <c r="F14" s="5">
        <f>'Operating Expenses'!F10+0*'Key Assumptions'!$B$8</f>
        <v/>
      </c>
      <c r="G14" s="5">
        <f>'Operating Expenses'!G10+0*'Key Assumptions'!$B$8</f>
        <v/>
      </c>
      <c r="H14" s="5">
        <f>'Operating Expenses'!H10+0*'Key Assumptions'!$B$8</f>
        <v/>
      </c>
      <c r="I14" s="5">
        <f>'Operating Expenses'!I10+0*'Key Assumptions'!$B$8</f>
        <v/>
      </c>
      <c r="J14" s="5">
        <f>'Operating Expenses'!J10+0*'Key Assumptions'!$B$8</f>
        <v/>
      </c>
      <c r="K14" s="5">
        <f>'Operating Expenses'!K10+0*'Key Assumptions'!$B$8</f>
        <v/>
      </c>
      <c r="L14" s="5">
        <f>'Operating Expenses'!L10+0*'Key Assumptions'!$B$8</f>
        <v/>
      </c>
      <c r="M14" s="5">
        <f>'Operating Expenses'!M10+0*'Key Assumptions'!$B$8</f>
        <v/>
      </c>
      <c r="N14" s="5">
        <f>'Operating Expenses'!N10+0*'Key Assumptions'!$B$8</f>
        <v/>
      </c>
      <c r="O14" s="5">
        <f>'Operating Expenses'!O10+0*'Key Assumptions'!$B$8</f>
        <v/>
      </c>
      <c r="P14" s="5">
        <f>'Operating Expenses'!P10+0*'Key Assumptions'!$B$8</f>
        <v/>
      </c>
      <c r="Q14" s="5">
        <f>'Operating Expenses'!Q10+0*'Key Assumptions'!$B$8</f>
        <v/>
      </c>
    </row>
    <row r="15">
      <c r="A15" s="3" t="inlineStr">
        <is>
          <t>Operating Income / (Loss)</t>
        </is>
      </c>
      <c r="B15" s="5">
        <f>B4-B14+0*'Key Assumptions'!$B$8</f>
        <v/>
      </c>
      <c r="C15" s="5">
        <f>C4-C14+0*'Key Assumptions'!$B$8</f>
        <v/>
      </c>
      <c r="D15" s="5">
        <f>D4-D14+0*'Key Assumptions'!$B$8</f>
        <v/>
      </c>
      <c r="E15" s="5">
        <f>E4-E14+0*'Key Assumptions'!$B$8</f>
        <v/>
      </c>
      <c r="F15" s="5">
        <f>F4-F14+0*'Key Assumptions'!$B$8</f>
        <v/>
      </c>
      <c r="G15" s="5">
        <f>G4-G14+0*'Key Assumptions'!$B$8</f>
        <v/>
      </c>
      <c r="H15" s="5">
        <f>H4-H14+0*'Key Assumptions'!$B$8</f>
        <v/>
      </c>
      <c r="I15" s="5">
        <f>I4-I14+0*'Key Assumptions'!$B$8</f>
        <v/>
      </c>
      <c r="J15" s="5">
        <f>J4-J14+0*'Key Assumptions'!$B$8</f>
        <v/>
      </c>
      <c r="K15" s="5">
        <f>K4-K14+0*'Key Assumptions'!$B$8</f>
        <v/>
      </c>
      <c r="L15" s="5">
        <f>L4-L14+0*'Key Assumptions'!$B$8</f>
        <v/>
      </c>
      <c r="M15" s="5">
        <f>M4-M14+0*'Key Assumptions'!$B$8</f>
        <v/>
      </c>
      <c r="N15" s="5">
        <f>N4-N14+0*'Key Assumptions'!$B$8</f>
        <v/>
      </c>
      <c r="O15" s="5">
        <f>O4-O14+0*'Key Assumptions'!$B$8</f>
        <v/>
      </c>
      <c r="P15" s="5">
        <f>P4-P14+0*'Key Assumptions'!$B$8</f>
        <v/>
      </c>
      <c r="Q15" s="5">
        <f>Q4-Q14+0*'Key Assumptions'!$B$8</f>
        <v/>
      </c>
    </row>
    <row r="16">
      <c r="A16" s="3" t="inlineStr">
        <is>
          <t>Net Income / (Loss)</t>
        </is>
      </c>
      <c r="B16" s="5">
        <f>B15+0*'Key Assumptions'!$B$8</f>
        <v/>
      </c>
      <c r="C16" s="5">
        <f>C15+0*'Key Assumptions'!$B$8</f>
        <v/>
      </c>
      <c r="D16" s="5">
        <f>D15+0*'Key Assumptions'!$B$8</f>
        <v/>
      </c>
      <c r="E16" s="5">
        <f>E15+0*'Key Assumptions'!$B$8</f>
        <v/>
      </c>
      <c r="F16" s="5">
        <f>F15+0*'Key Assumptions'!$B$8</f>
        <v/>
      </c>
      <c r="G16" s="5">
        <f>G15+0*'Key Assumptions'!$B$8</f>
        <v/>
      </c>
      <c r="H16" s="5">
        <f>H15+0*'Key Assumptions'!$B$8</f>
        <v/>
      </c>
      <c r="I16" s="5">
        <f>I15+0*'Key Assumptions'!$B$8</f>
        <v/>
      </c>
      <c r="J16" s="5">
        <f>J15+0*'Key Assumptions'!$B$8</f>
        <v/>
      </c>
      <c r="K16" s="5">
        <f>K15+0*'Key Assumptions'!$B$8</f>
        <v/>
      </c>
      <c r="L16" s="5">
        <f>L15+0*'Key Assumptions'!$B$8</f>
        <v/>
      </c>
      <c r="M16" s="5">
        <f>M15+0*'Key Assumptions'!$B$8</f>
        <v/>
      </c>
      <c r="N16" s="5">
        <f>N15+0*'Key Assumptions'!$B$8</f>
        <v/>
      </c>
      <c r="O16" s="5">
        <f>O15+0*'Key Assumptions'!$B$8</f>
        <v/>
      </c>
      <c r="P16" s="5">
        <f>P15+0*'Key Assumptions'!$B$8</f>
        <v/>
      </c>
      <c r="Q16" s="5">
        <f>Q15+0*'Key Assumptions'!$B$8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2" t="inlineStr">
        <is>
          <t>Cash Flow Line Item</t>
        </is>
      </c>
      <c r="B1" s="10" t="inlineStr">
        <is>
          <t>Jan 2026</t>
        </is>
      </c>
      <c r="C1" s="10" t="inlineStr">
        <is>
          <t>Feb 2026</t>
        </is>
      </c>
      <c r="D1" s="10" t="inlineStr">
        <is>
          <t>Mar 2026</t>
        </is>
      </c>
      <c r="E1" s="10" t="inlineStr">
        <is>
          <t>Apr 2026</t>
        </is>
      </c>
      <c r="F1" s="10" t="inlineStr">
        <is>
          <t>May 2026</t>
        </is>
      </c>
      <c r="G1" s="10" t="inlineStr">
        <is>
          <t>Jun 2026</t>
        </is>
      </c>
      <c r="H1" s="10" t="inlineStr">
        <is>
          <t>Jul 2026</t>
        </is>
      </c>
      <c r="I1" s="10" t="inlineStr">
        <is>
          <t>Aug 2026</t>
        </is>
      </c>
      <c r="J1" s="10" t="inlineStr">
        <is>
          <t>Sep 2026</t>
        </is>
      </c>
      <c r="K1" s="10" t="inlineStr">
        <is>
          <t>Oct 2026</t>
        </is>
      </c>
      <c r="L1" s="10" t="inlineStr">
        <is>
          <t>Nov 2026</t>
        </is>
      </c>
      <c r="M1" s="10" t="inlineStr">
        <is>
          <t>Dec 2026</t>
        </is>
      </c>
      <c r="N1" s="10" t="inlineStr">
        <is>
          <t>2027</t>
        </is>
      </c>
      <c r="O1" s="10" t="inlineStr">
        <is>
          <t>2028</t>
        </is>
      </c>
      <c r="P1" s="10" t="inlineStr">
        <is>
          <t>2029</t>
        </is>
      </c>
      <c r="Q1" s="10" t="inlineStr">
        <is>
          <t>2030</t>
        </is>
      </c>
    </row>
    <row r="2">
      <c r="A2" s="3" t="inlineStr">
        <is>
          <t>Net Income / (Loss)</t>
        </is>
      </c>
      <c r="B2" s="5">
        <f>'Income Statement (P&amp;L)'!B16+0*'Key Assumptions'!$B$8</f>
        <v/>
      </c>
      <c r="C2" s="5">
        <f>'Income Statement (P&amp;L)'!C16+0*'Key Assumptions'!$B$8</f>
        <v/>
      </c>
      <c r="D2" s="5">
        <f>'Income Statement (P&amp;L)'!D16+0*'Key Assumptions'!$B$8</f>
        <v/>
      </c>
      <c r="E2" s="5">
        <f>'Income Statement (P&amp;L)'!E16+0*'Key Assumptions'!$B$8</f>
        <v/>
      </c>
      <c r="F2" s="5">
        <f>'Income Statement (P&amp;L)'!F16+0*'Key Assumptions'!$B$8</f>
        <v/>
      </c>
      <c r="G2" s="5">
        <f>'Income Statement (P&amp;L)'!G16+0*'Key Assumptions'!$B$8</f>
        <v/>
      </c>
      <c r="H2" s="5">
        <f>'Income Statement (P&amp;L)'!H16+0*'Key Assumptions'!$B$8</f>
        <v/>
      </c>
      <c r="I2" s="5">
        <f>'Income Statement (P&amp;L)'!I16+0*'Key Assumptions'!$B$8</f>
        <v/>
      </c>
      <c r="J2" s="5">
        <f>'Income Statement (P&amp;L)'!J16+0*'Key Assumptions'!$B$8</f>
        <v/>
      </c>
      <c r="K2" s="5">
        <f>'Income Statement (P&amp;L)'!K16+0*'Key Assumptions'!$B$8</f>
        <v/>
      </c>
      <c r="L2" s="5">
        <f>'Income Statement (P&amp;L)'!L16+0*'Key Assumptions'!$B$8</f>
        <v/>
      </c>
      <c r="M2" s="5">
        <f>'Income Statement (P&amp;L)'!M16+0*'Key Assumptions'!$B$8</f>
        <v/>
      </c>
      <c r="N2" s="5">
        <f>'Income Statement (P&amp;L)'!N16+0*'Key Assumptions'!$B$8</f>
        <v/>
      </c>
      <c r="O2" s="5">
        <f>'Income Statement (P&amp;L)'!O16+0*'Key Assumptions'!$B$8</f>
        <v/>
      </c>
      <c r="P2" s="5">
        <f>'Income Statement (P&amp;L)'!P16+0*'Key Assumptions'!$B$8</f>
        <v/>
      </c>
      <c r="Q2" s="5">
        <f>'Income Statement (P&amp;L)'!Q16+0*'Key Assumptions'!$B$8</f>
        <v/>
      </c>
    </row>
    <row r="3">
      <c r="A3" s="3" t="inlineStr">
        <is>
          <t>Non-cash Adjustments</t>
        </is>
      </c>
      <c r="B3" s="5">
        <f>0*'Key Assumptions'!$B$8</f>
        <v/>
      </c>
      <c r="C3" s="5">
        <f>0*'Key Assumptions'!$B$8</f>
        <v/>
      </c>
      <c r="D3" s="5">
        <f>0*'Key Assumptions'!$B$8</f>
        <v/>
      </c>
      <c r="E3" s="5">
        <f>0*'Key Assumptions'!$B$8</f>
        <v/>
      </c>
      <c r="F3" s="5">
        <f>0*'Key Assumptions'!$B$8</f>
        <v/>
      </c>
      <c r="G3" s="5">
        <f>0*'Key Assumptions'!$B$8</f>
        <v/>
      </c>
      <c r="H3" s="5">
        <f>0*'Key Assumptions'!$B$8</f>
        <v/>
      </c>
      <c r="I3" s="5">
        <f>0*'Key Assumptions'!$B$8</f>
        <v/>
      </c>
      <c r="J3" s="5">
        <f>0*'Key Assumptions'!$B$8</f>
        <v/>
      </c>
      <c r="K3" s="5">
        <f>0*'Key Assumptions'!$B$8</f>
        <v/>
      </c>
      <c r="L3" s="5">
        <f>0*'Key Assumptions'!$B$8</f>
        <v/>
      </c>
      <c r="M3" s="5">
        <f>0*'Key Assumptions'!$B$8</f>
        <v/>
      </c>
      <c r="N3" s="5">
        <f>0*'Key Assumptions'!$B$8</f>
        <v/>
      </c>
      <c r="O3" s="5">
        <f>0*'Key Assumptions'!$B$8</f>
        <v/>
      </c>
      <c r="P3" s="5">
        <f>0*'Key Assumptions'!$B$8</f>
        <v/>
      </c>
      <c r="Q3" s="5">
        <f>0*'Key Assumptions'!$B$8</f>
        <v/>
      </c>
    </row>
    <row r="4">
      <c r="A4" s="3" t="inlineStr">
        <is>
          <t>Working Capital Changes</t>
        </is>
      </c>
      <c r="B4" s="5">
        <f>0*'Key Assumptions'!$B$8</f>
        <v/>
      </c>
      <c r="C4" s="5">
        <f>0*'Key Assumptions'!$B$8</f>
        <v/>
      </c>
      <c r="D4" s="5">
        <f>0*'Key Assumptions'!$B$8</f>
        <v/>
      </c>
      <c r="E4" s="5">
        <f>0*'Key Assumptions'!$B$8</f>
        <v/>
      </c>
      <c r="F4" s="5">
        <f>0*'Key Assumptions'!$B$8</f>
        <v/>
      </c>
      <c r="G4" s="5">
        <f>0*'Key Assumptions'!$B$8</f>
        <v/>
      </c>
      <c r="H4" s="5">
        <f>0*'Key Assumptions'!$B$8</f>
        <v/>
      </c>
      <c r="I4" s="5">
        <f>0*'Key Assumptions'!$B$8</f>
        <v/>
      </c>
      <c r="J4" s="5">
        <f>0*'Key Assumptions'!$B$8</f>
        <v/>
      </c>
      <c r="K4" s="5">
        <f>0*'Key Assumptions'!$B$8</f>
        <v/>
      </c>
      <c r="L4" s="5">
        <f>0*'Key Assumptions'!$B$8</f>
        <v/>
      </c>
      <c r="M4" s="5">
        <f>0*'Key Assumptions'!$B$8</f>
        <v/>
      </c>
      <c r="N4" s="5">
        <f>0*'Key Assumptions'!$B$8</f>
        <v/>
      </c>
      <c r="O4" s="5">
        <f>0*'Key Assumptions'!$B$8</f>
        <v/>
      </c>
      <c r="P4" s="5">
        <f>0*'Key Assumptions'!$B$8</f>
        <v/>
      </c>
      <c r="Q4" s="5">
        <f>0*'Key Assumptions'!$B$8</f>
        <v/>
      </c>
    </row>
    <row r="5">
      <c r="A5" s="3" t="inlineStr">
        <is>
          <t>Net Cash from Operating Activities</t>
        </is>
      </c>
      <c r="B5" s="5">
        <f>SUM(B2:B4)+0*'Key Assumptions'!$B$8</f>
        <v/>
      </c>
      <c r="C5" s="5">
        <f>SUM(C2:C4)+0*'Key Assumptions'!$B$8</f>
        <v/>
      </c>
      <c r="D5" s="5">
        <f>SUM(D2:D4)+0*'Key Assumptions'!$B$8</f>
        <v/>
      </c>
      <c r="E5" s="5">
        <f>SUM(E2:E4)+0*'Key Assumptions'!$B$8</f>
        <v/>
      </c>
      <c r="F5" s="5">
        <f>SUM(F2:F4)+0*'Key Assumptions'!$B$8</f>
        <v/>
      </c>
      <c r="G5" s="5">
        <f>SUM(G2:G4)+0*'Key Assumptions'!$B$8</f>
        <v/>
      </c>
      <c r="H5" s="5">
        <f>SUM(H2:H4)+0*'Key Assumptions'!$B$8</f>
        <v/>
      </c>
      <c r="I5" s="5">
        <f>SUM(I2:I4)+0*'Key Assumptions'!$B$8</f>
        <v/>
      </c>
      <c r="J5" s="5">
        <f>SUM(J2:J4)+0*'Key Assumptions'!$B$8</f>
        <v/>
      </c>
      <c r="K5" s="5">
        <f>SUM(K2:K4)+0*'Key Assumptions'!$B$8</f>
        <v/>
      </c>
      <c r="L5" s="5">
        <f>SUM(L2:L4)+0*'Key Assumptions'!$B$8</f>
        <v/>
      </c>
      <c r="M5" s="5">
        <f>SUM(M2:M4)+0*'Key Assumptions'!$B$8</f>
        <v/>
      </c>
      <c r="N5" s="5">
        <f>SUM(N2:N4)+0*'Key Assumptions'!$B$8</f>
        <v/>
      </c>
      <c r="O5" s="5">
        <f>SUM(O2:O4)+0*'Key Assumptions'!$B$8</f>
        <v/>
      </c>
      <c r="P5" s="5">
        <f>SUM(P2:P4)+0*'Key Assumptions'!$B$8</f>
        <v/>
      </c>
      <c r="Q5" s="5">
        <f>SUM(Q2:Q4)+0*'Key Assumptions'!$B$8</f>
        <v/>
      </c>
    </row>
    <row r="6">
      <c r="A6" s="3" t="inlineStr">
        <is>
          <t>Startup Spending</t>
        </is>
      </c>
      <c r="B6" s="5">
        <f>-'Startup Costs and Use of Funds'!$B$11*'Key Assumptions'!$B$52+0*'Key Assumptions'!$B$8</f>
        <v/>
      </c>
      <c r="C6" s="5">
        <f>-'Startup Costs and Use of Funds'!$B$11*'Key Assumptions'!$B$53+0*'Key Assumptions'!$B$8</f>
        <v/>
      </c>
      <c r="D6" s="5">
        <f>-'Startup Costs and Use of Funds'!$B$11*'Key Assumptions'!$B$54+0*'Key Assumptions'!$B$8</f>
        <v/>
      </c>
      <c r="E6" s="5">
        <f>-'Startup Costs and Use of Funds'!$B$11*'Key Assumptions'!$B$55+0*'Key Assumptions'!$B$8</f>
        <v/>
      </c>
      <c r="F6" s="5">
        <f>-'Startup Costs and Use of Funds'!$B$11*'Key Assumptions'!$B$56+0*'Key Assumptions'!$B$8</f>
        <v/>
      </c>
      <c r="G6" s="5">
        <f>0*'Key Assumptions'!$B$5</f>
        <v/>
      </c>
      <c r="H6" s="5">
        <f>0*'Key Assumptions'!$B$5</f>
        <v/>
      </c>
      <c r="I6" s="5">
        <f>0*'Key Assumptions'!$B$5</f>
        <v/>
      </c>
      <c r="J6" s="5">
        <f>0*'Key Assumptions'!$B$5</f>
        <v/>
      </c>
      <c r="K6" s="5">
        <f>0*'Key Assumptions'!$B$5</f>
        <v/>
      </c>
      <c r="L6" s="5">
        <f>0*'Key Assumptions'!$B$5</f>
        <v/>
      </c>
      <c r="M6" s="5">
        <f>0*'Key Assumptions'!$B$5</f>
        <v/>
      </c>
      <c r="N6" s="5">
        <f>0*'Key Assumptions'!$B$5</f>
        <v/>
      </c>
      <c r="O6" s="5">
        <f>0*'Key Assumptions'!$B$5</f>
        <v/>
      </c>
      <c r="P6" s="5">
        <f>0*'Key Assumptions'!$B$5</f>
        <v/>
      </c>
      <c r="Q6" s="5">
        <f>0*'Key Assumptions'!$B$5</f>
        <v/>
      </c>
    </row>
    <row r="7">
      <c r="A7" s="3" t="inlineStr">
        <is>
          <t>Net Cash from Investing Activities</t>
        </is>
      </c>
      <c r="B7" s="5">
        <f>B6+0*'Key Assumptions'!$B$8</f>
        <v/>
      </c>
      <c r="C7" s="5">
        <f>C6+0*'Key Assumptions'!$B$8</f>
        <v/>
      </c>
      <c r="D7" s="5">
        <f>D6+0*'Key Assumptions'!$B$8</f>
        <v/>
      </c>
      <c r="E7" s="5">
        <f>E6+0*'Key Assumptions'!$B$8</f>
        <v/>
      </c>
      <c r="F7" s="5">
        <f>F6+0*'Key Assumptions'!$B$8</f>
        <v/>
      </c>
      <c r="G7" s="5">
        <f>G6+0*'Key Assumptions'!$B$8</f>
        <v/>
      </c>
      <c r="H7" s="5">
        <f>H6+0*'Key Assumptions'!$B$8</f>
        <v/>
      </c>
      <c r="I7" s="5">
        <f>I6+0*'Key Assumptions'!$B$8</f>
        <v/>
      </c>
      <c r="J7" s="5">
        <f>J6+0*'Key Assumptions'!$B$8</f>
        <v/>
      </c>
      <c r="K7" s="5">
        <f>K6+0*'Key Assumptions'!$B$8</f>
        <v/>
      </c>
      <c r="L7" s="5">
        <f>L6+0*'Key Assumptions'!$B$8</f>
        <v/>
      </c>
      <c r="M7" s="5">
        <f>M6+0*'Key Assumptions'!$B$8</f>
        <v/>
      </c>
      <c r="N7" s="5">
        <f>N6+0*'Key Assumptions'!$B$8</f>
        <v/>
      </c>
      <c r="O7" s="5">
        <f>O6+0*'Key Assumptions'!$B$8</f>
        <v/>
      </c>
      <c r="P7" s="5">
        <f>P6+0*'Key Assumptions'!$B$8</f>
        <v/>
      </c>
      <c r="Q7" s="5">
        <f>Q6+0*'Key Assumptions'!$B$8</f>
        <v/>
      </c>
    </row>
    <row r="8">
      <c r="A8" s="3" t="inlineStr">
        <is>
          <t>Owner Capital Contributions</t>
        </is>
      </c>
      <c r="B8" s="5">
        <f>'Key Assumptions'!$B$6</f>
        <v/>
      </c>
      <c r="C8" s="5">
        <f>'Key Assumptions'!$B$6</f>
        <v/>
      </c>
      <c r="D8" s="5">
        <f>'Key Assumptions'!$B$6</f>
        <v/>
      </c>
      <c r="E8" s="5">
        <f>'Key Assumptions'!$B$6</f>
        <v/>
      </c>
      <c r="F8" s="5">
        <f>'Key Assumptions'!$B$6</f>
        <v/>
      </c>
      <c r="G8" s="5">
        <f>'Key Assumptions'!$B$6</f>
        <v/>
      </c>
      <c r="H8" s="5">
        <f>'Key Assumptions'!$B$6</f>
        <v/>
      </c>
      <c r="I8" s="5">
        <f>'Key Assumptions'!$B$6</f>
        <v/>
      </c>
      <c r="J8" s="5">
        <f>'Key Assumptions'!$B$6</f>
        <v/>
      </c>
      <c r="K8" s="5">
        <f>'Key Assumptions'!$B$6</f>
        <v/>
      </c>
      <c r="L8" s="5">
        <f>'Key Assumptions'!$B$6</f>
        <v/>
      </c>
      <c r="M8" s="5">
        <f>'Key Assumptions'!$B$6</f>
        <v/>
      </c>
      <c r="N8" s="5">
        <f>0*'Key Assumptions'!$B$6</f>
        <v/>
      </c>
      <c r="O8" s="5">
        <f>0*'Key Assumptions'!$B$6</f>
        <v/>
      </c>
      <c r="P8" s="5">
        <f>0*'Key Assumptions'!$B$6</f>
        <v/>
      </c>
      <c r="Q8" s="5">
        <f>0*'Key Assumptions'!$B$6</f>
        <v/>
      </c>
    </row>
    <row r="9">
      <c r="A9" s="3" t="inlineStr">
        <is>
          <t>Initial Startup Capital Infusion</t>
        </is>
      </c>
      <c r="B9" s="5">
        <f>'Key Assumptions'!$B$5</f>
        <v/>
      </c>
      <c r="C9" s="5">
        <f>0*'Key Assumptions'!$B$5</f>
        <v/>
      </c>
      <c r="D9" s="5">
        <f>0*'Key Assumptions'!$B$5</f>
        <v/>
      </c>
      <c r="E9" s="5">
        <f>0*'Key Assumptions'!$B$5</f>
        <v/>
      </c>
      <c r="F9" s="5">
        <f>0*'Key Assumptions'!$B$5</f>
        <v/>
      </c>
      <c r="G9" s="5">
        <f>0*'Key Assumptions'!$B$5</f>
        <v/>
      </c>
      <c r="H9" s="5">
        <f>0*'Key Assumptions'!$B$5</f>
        <v/>
      </c>
      <c r="I9" s="5">
        <f>0*'Key Assumptions'!$B$5</f>
        <v/>
      </c>
      <c r="J9" s="5">
        <f>0*'Key Assumptions'!$B$5</f>
        <v/>
      </c>
      <c r="K9" s="5">
        <f>0*'Key Assumptions'!$B$5</f>
        <v/>
      </c>
      <c r="L9" s="5">
        <f>0*'Key Assumptions'!$B$5</f>
        <v/>
      </c>
      <c r="M9" s="5">
        <f>0*'Key Assumptions'!$B$5</f>
        <v/>
      </c>
      <c r="N9" s="5">
        <f>0*'Key Assumptions'!$B$5</f>
        <v/>
      </c>
      <c r="O9" s="5">
        <f>0*'Key Assumptions'!$B$5</f>
        <v/>
      </c>
      <c r="P9" s="5">
        <f>0*'Key Assumptions'!$B$5</f>
        <v/>
      </c>
      <c r="Q9" s="5">
        <f>0*'Key Assumptions'!$B$5</f>
        <v/>
      </c>
    </row>
    <row r="10">
      <c r="A10" s="3" t="inlineStr">
        <is>
          <t>Net Cash from Financing Activities</t>
        </is>
      </c>
      <c r="B10" s="5">
        <f>SUM(B8:B9)+0*'Key Assumptions'!$B$8</f>
        <v/>
      </c>
      <c r="C10" s="5">
        <f>SUM(C8:C9)+0*'Key Assumptions'!$B$8</f>
        <v/>
      </c>
      <c r="D10" s="5">
        <f>SUM(D8:D9)+0*'Key Assumptions'!$B$8</f>
        <v/>
      </c>
      <c r="E10" s="5">
        <f>SUM(E8:E9)+0*'Key Assumptions'!$B$8</f>
        <v/>
      </c>
      <c r="F10" s="5">
        <f>SUM(F8:F9)+0*'Key Assumptions'!$B$8</f>
        <v/>
      </c>
      <c r="G10" s="5">
        <f>SUM(G8:G9)+0*'Key Assumptions'!$B$8</f>
        <v/>
      </c>
      <c r="H10" s="5">
        <f>SUM(H8:H9)+0*'Key Assumptions'!$B$8</f>
        <v/>
      </c>
      <c r="I10" s="5">
        <f>SUM(I8:I9)+0*'Key Assumptions'!$B$8</f>
        <v/>
      </c>
      <c r="J10" s="5">
        <f>SUM(J8:J9)+0*'Key Assumptions'!$B$8</f>
        <v/>
      </c>
      <c r="K10" s="5">
        <f>SUM(K8:K9)+0*'Key Assumptions'!$B$8</f>
        <v/>
      </c>
      <c r="L10" s="5">
        <f>SUM(L8:L9)+0*'Key Assumptions'!$B$8</f>
        <v/>
      </c>
      <c r="M10" s="5">
        <f>SUM(M8:M9)+0*'Key Assumptions'!$B$8</f>
        <v/>
      </c>
      <c r="N10" s="5">
        <f>SUM(N8:N9)+0*'Key Assumptions'!$B$8</f>
        <v/>
      </c>
      <c r="O10" s="5">
        <f>SUM(O8:O9)+0*'Key Assumptions'!$B$8</f>
        <v/>
      </c>
      <c r="P10" s="5">
        <f>SUM(P8:P9)+0*'Key Assumptions'!$B$8</f>
        <v/>
      </c>
      <c r="Q10" s="5">
        <f>SUM(Q8:Q9)+0*'Key Assumptions'!$B$8</f>
        <v/>
      </c>
    </row>
    <row r="11">
      <c r="A11" s="3" t="inlineStr">
        <is>
          <t>Net Change in Cash</t>
        </is>
      </c>
      <c r="B11" s="5">
        <f>B5+B7+B10+0*'Key Assumptions'!$B$8</f>
        <v/>
      </c>
      <c r="C11" s="5">
        <f>C5+C7+C10+0*'Key Assumptions'!$B$8</f>
        <v/>
      </c>
      <c r="D11" s="5">
        <f>D5+D7+D10+0*'Key Assumptions'!$B$8</f>
        <v/>
      </c>
      <c r="E11" s="5">
        <f>E5+E7+E10+0*'Key Assumptions'!$B$8</f>
        <v/>
      </c>
      <c r="F11" s="5">
        <f>F5+F7+F10+0*'Key Assumptions'!$B$8</f>
        <v/>
      </c>
      <c r="G11" s="5">
        <f>G5+G7+G10+0*'Key Assumptions'!$B$8</f>
        <v/>
      </c>
      <c r="H11" s="5">
        <f>H5+H7+H10+0*'Key Assumptions'!$B$8</f>
        <v/>
      </c>
      <c r="I11" s="5">
        <f>I5+I7+I10+0*'Key Assumptions'!$B$8</f>
        <v/>
      </c>
      <c r="J11" s="5">
        <f>J5+J7+J10+0*'Key Assumptions'!$B$8</f>
        <v/>
      </c>
      <c r="K11" s="5">
        <f>K5+K7+K10+0*'Key Assumptions'!$B$8</f>
        <v/>
      </c>
      <c r="L11" s="5">
        <f>L5+L7+L10+0*'Key Assumptions'!$B$8</f>
        <v/>
      </c>
      <c r="M11" s="5">
        <f>M5+M7+M10+0*'Key Assumptions'!$B$8</f>
        <v/>
      </c>
      <c r="N11" s="5">
        <f>N5+N7+N10+0*'Key Assumptions'!$B$8</f>
        <v/>
      </c>
      <c r="O11" s="5">
        <f>O5+O7+O10+0*'Key Assumptions'!$B$8</f>
        <v/>
      </c>
      <c r="P11" s="5">
        <f>P5+P7+P10+0*'Key Assumptions'!$B$8</f>
        <v/>
      </c>
      <c r="Q11" s="5">
        <f>Q5+Q7+Q10+0*'Key Assumptions'!$B$8</f>
        <v/>
      </c>
    </row>
    <row r="12">
      <c r="A12" s="3" t="inlineStr">
        <is>
          <t>Beginning Cash Balance</t>
        </is>
      </c>
      <c r="B12" s="5">
        <f>0*'Key Assumptions'!$B$8</f>
        <v/>
      </c>
      <c r="C12" s="5">
        <f>B13+0*'Key Assumptions'!$B$8</f>
        <v/>
      </c>
      <c r="D12" s="5">
        <f>C13+0*'Key Assumptions'!$B$8</f>
        <v/>
      </c>
      <c r="E12" s="5">
        <f>D13+0*'Key Assumptions'!$B$8</f>
        <v/>
      </c>
      <c r="F12" s="5">
        <f>E13+0*'Key Assumptions'!$B$8</f>
        <v/>
      </c>
      <c r="G12" s="5">
        <f>F13+0*'Key Assumptions'!$B$8</f>
        <v/>
      </c>
      <c r="H12" s="5">
        <f>G13+0*'Key Assumptions'!$B$8</f>
        <v/>
      </c>
      <c r="I12" s="5">
        <f>H13+0*'Key Assumptions'!$B$8</f>
        <v/>
      </c>
      <c r="J12" s="5">
        <f>I13+0*'Key Assumptions'!$B$8</f>
        <v/>
      </c>
      <c r="K12" s="5">
        <f>J13+0*'Key Assumptions'!$B$8</f>
        <v/>
      </c>
      <c r="L12" s="5">
        <f>K13+0*'Key Assumptions'!$B$8</f>
        <v/>
      </c>
      <c r="M12" s="5">
        <f>L13+0*'Key Assumptions'!$B$8</f>
        <v/>
      </c>
      <c r="N12" s="5">
        <f>M13+0*'Key Assumptions'!$B$8</f>
        <v/>
      </c>
      <c r="O12" s="5">
        <f>N13+0*'Key Assumptions'!$B$8</f>
        <v/>
      </c>
      <c r="P12" s="5">
        <f>O13+0*'Key Assumptions'!$B$8</f>
        <v/>
      </c>
      <c r="Q12" s="5">
        <f>P13+0*'Key Assumptions'!$B$8</f>
        <v/>
      </c>
    </row>
    <row r="13">
      <c r="A13" s="3" t="inlineStr">
        <is>
          <t>Ending Cash Balance</t>
        </is>
      </c>
      <c r="B13" s="5">
        <f>B12+B11+0*'Key Assumptions'!$B$8</f>
        <v/>
      </c>
      <c r="C13" s="5">
        <f>C12+C11+0*'Key Assumptions'!$B$8</f>
        <v/>
      </c>
      <c r="D13" s="5">
        <f>D12+D11+0*'Key Assumptions'!$B$8</f>
        <v/>
      </c>
      <c r="E13" s="5">
        <f>E12+E11+0*'Key Assumptions'!$B$8</f>
        <v/>
      </c>
      <c r="F13" s="5">
        <f>F12+F11+0*'Key Assumptions'!$B$8</f>
        <v/>
      </c>
      <c r="G13" s="5">
        <f>G12+G11+0*'Key Assumptions'!$B$8</f>
        <v/>
      </c>
      <c r="H13" s="5">
        <f>H12+H11+0*'Key Assumptions'!$B$8</f>
        <v/>
      </c>
      <c r="I13" s="5">
        <f>I12+I11+0*'Key Assumptions'!$B$8</f>
        <v/>
      </c>
      <c r="J13" s="5">
        <f>J12+J11+0*'Key Assumptions'!$B$8</f>
        <v/>
      </c>
      <c r="K13" s="5">
        <f>K12+K11+0*'Key Assumptions'!$B$8</f>
        <v/>
      </c>
      <c r="L13" s="5">
        <f>L12+L11+0*'Key Assumptions'!$B$8</f>
        <v/>
      </c>
      <c r="M13" s="5">
        <f>M12+M11+0*'Key Assumptions'!$B$8</f>
        <v/>
      </c>
      <c r="N13" s="5">
        <f>N12+N11+0*'Key Assumptions'!$B$8</f>
        <v/>
      </c>
      <c r="O13" s="5">
        <f>O12+O11+0*'Key Assumptions'!$B$8</f>
        <v/>
      </c>
      <c r="P13" s="5">
        <f>P12+P11+0*'Key Assumptions'!$B$8</f>
        <v/>
      </c>
      <c r="Q13" s="5">
        <f>Q12+Q11+0*'Key Assumptions'!$B$8</f>
        <v/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2" customWidth="1" min="2" max="2"/>
    <col width="18" customWidth="1" min="3" max="3"/>
    <col width="18" customWidth="1" min="4" max="4"/>
    <col width="18" customWidth="1" min="5" max="5"/>
    <col width="24" customWidth="1" min="6" max="6"/>
    <col width="28" customWidth="1" min="7" max="7"/>
  </cols>
  <sheetData>
    <row r="1">
      <c r="A1" s="2" t="inlineStr">
        <is>
          <t>Month</t>
        </is>
      </c>
      <c r="B1" s="10" t="inlineStr">
        <is>
          <t>Month #</t>
        </is>
      </c>
      <c r="C1" s="10" t="inlineStr">
        <is>
          <t>Monthly Revenue</t>
        </is>
      </c>
      <c r="D1" s="10" t="inlineStr">
        <is>
          <t>Monthly Fixed Costs</t>
        </is>
      </c>
      <c r="E1" s="10" t="inlineStr">
        <is>
          <t>Monthly Gross Profit</t>
        </is>
      </c>
      <c r="F1" s="10" t="inlineStr">
        <is>
          <t>Monthly Operating Income / (Loss)</t>
        </is>
      </c>
      <c r="G1" s="10" t="inlineStr">
        <is>
          <t>Cumulative Operating Income / (Loss)</t>
        </is>
      </c>
    </row>
    <row r="2">
      <c r="A2" s="3" t="inlineStr">
        <is>
          <t>Jun 2026</t>
        </is>
      </c>
      <c r="B2" s="11" t="n">
        <v>1</v>
      </c>
      <c r="C2" s="5">
        <f>'Revenue Year 1 Monthly'!G10+0*'Key Assumptions'!$B$8</f>
        <v/>
      </c>
      <c r="D2" s="5">
        <f>'Operating Expenses'!G10+0*'Key Assumptions'!$B$8</f>
        <v/>
      </c>
      <c r="E2" s="5">
        <f>C2*'Key Assumptions'!$B$8</f>
        <v/>
      </c>
      <c r="F2" s="5">
        <f>E2-D2+0*'Key Assumptions'!$B$8</f>
        <v/>
      </c>
      <c r="G2" s="5">
        <f>F2+0*'Key Assumptions'!$B$8</f>
        <v/>
      </c>
    </row>
    <row r="3">
      <c r="A3" s="3" t="inlineStr">
        <is>
          <t>Jul 2026</t>
        </is>
      </c>
      <c r="B3" s="11" t="n">
        <v>2</v>
      </c>
      <c r="C3" s="5">
        <f>'Revenue Year 1 Monthly'!H10+0*'Key Assumptions'!$B$8</f>
        <v/>
      </c>
      <c r="D3" s="5">
        <f>'Operating Expenses'!H10+0*'Key Assumptions'!$B$8</f>
        <v/>
      </c>
      <c r="E3" s="5">
        <f>C3*'Key Assumptions'!$B$8</f>
        <v/>
      </c>
      <c r="F3" s="5">
        <f>E3-D3+0*'Key Assumptions'!$B$8</f>
        <v/>
      </c>
      <c r="G3" s="5">
        <f>G2+F3+0*'Key Assumptions'!$B$8</f>
        <v/>
      </c>
    </row>
    <row r="4">
      <c r="A4" s="3" t="inlineStr">
        <is>
          <t>Aug 2026</t>
        </is>
      </c>
      <c r="B4" s="11" t="n">
        <v>3</v>
      </c>
      <c r="C4" s="5">
        <f>'Revenue Year 1 Monthly'!I10+0*'Key Assumptions'!$B$8</f>
        <v/>
      </c>
      <c r="D4" s="5">
        <f>'Operating Expenses'!I10+0*'Key Assumptions'!$B$8</f>
        <v/>
      </c>
      <c r="E4" s="5">
        <f>C4*'Key Assumptions'!$B$8</f>
        <v/>
      </c>
      <c r="F4" s="5">
        <f>E4-D4+0*'Key Assumptions'!$B$8</f>
        <v/>
      </c>
      <c r="G4" s="5">
        <f>G3+F4+0*'Key Assumptions'!$B$8</f>
        <v/>
      </c>
    </row>
    <row r="5">
      <c r="A5" s="3" t="inlineStr">
        <is>
          <t>Sep 2026</t>
        </is>
      </c>
      <c r="B5" s="11" t="n">
        <v>4</v>
      </c>
      <c r="C5" s="5">
        <f>'Revenue Year 1 Monthly'!J10+0*'Key Assumptions'!$B$8</f>
        <v/>
      </c>
      <c r="D5" s="5">
        <f>'Operating Expenses'!J10+0*'Key Assumptions'!$B$8</f>
        <v/>
      </c>
      <c r="E5" s="5">
        <f>C5*'Key Assumptions'!$B$8</f>
        <v/>
      </c>
      <c r="F5" s="5">
        <f>E5-D5+0*'Key Assumptions'!$B$8</f>
        <v/>
      </c>
      <c r="G5" s="5">
        <f>G4+F5+0*'Key Assumptions'!$B$8</f>
        <v/>
      </c>
    </row>
    <row r="6">
      <c r="A6" s="3" t="inlineStr">
        <is>
          <t>Oct 2026</t>
        </is>
      </c>
      <c r="B6" s="11" t="n">
        <v>5</v>
      </c>
      <c r="C6" s="5">
        <f>'Revenue Year 1 Monthly'!K10+0*'Key Assumptions'!$B$8</f>
        <v/>
      </c>
      <c r="D6" s="5">
        <f>'Operating Expenses'!K10+0*'Key Assumptions'!$B$8</f>
        <v/>
      </c>
      <c r="E6" s="5">
        <f>C6*'Key Assumptions'!$B$8</f>
        <v/>
      </c>
      <c r="F6" s="5">
        <f>E6-D6+0*'Key Assumptions'!$B$8</f>
        <v/>
      </c>
      <c r="G6" s="5">
        <f>G5+F6+0*'Key Assumptions'!$B$8</f>
        <v/>
      </c>
    </row>
    <row r="7">
      <c r="A7" s="3" t="inlineStr">
        <is>
          <t>Nov 2026</t>
        </is>
      </c>
      <c r="B7" s="11" t="n">
        <v>6</v>
      </c>
      <c r="C7" s="5">
        <f>'Revenue Year 1 Monthly'!L10+0*'Key Assumptions'!$B$8</f>
        <v/>
      </c>
      <c r="D7" s="5">
        <f>'Operating Expenses'!L10+0*'Key Assumptions'!$B$8</f>
        <v/>
      </c>
      <c r="E7" s="5">
        <f>C7*'Key Assumptions'!$B$8</f>
        <v/>
      </c>
      <c r="F7" s="5">
        <f>E7-D7+0*'Key Assumptions'!$B$8</f>
        <v/>
      </c>
      <c r="G7" s="5">
        <f>G6+F7+0*'Key Assumptions'!$B$8</f>
        <v/>
      </c>
    </row>
    <row r="8">
      <c r="A8" s="3" t="inlineStr">
        <is>
          <t>Dec 2026</t>
        </is>
      </c>
      <c r="B8" s="11" t="n">
        <v>7</v>
      </c>
      <c r="C8" s="5">
        <f>'Revenue Year 1 Monthly'!M10+0*'Key Assumptions'!$B$8</f>
        <v/>
      </c>
      <c r="D8" s="5">
        <f>'Operating Expenses'!M10+0*'Key Assumptions'!$B$8</f>
        <v/>
      </c>
      <c r="E8" s="5">
        <f>C8*'Key Assumptions'!$B$8</f>
        <v/>
      </c>
      <c r="F8" s="5">
        <f>E8-D8+0*'Key Assumptions'!$B$8</f>
        <v/>
      </c>
      <c r="G8" s="5">
        <f>G7+F8+0*'Key Assumptions'!$B$8</f>
        <v/>
      </c>
    </row>
    <row r="9">
      <c r="A9" s="3" t="inlineStr">
        <is>
          <t>Jan 2027</t>
        </is>
      </c>
      <c r="B9" s="11" t="n">
        <v>8</v>
      </c>
      <c r="C9" s="5">
        <f>'Key Assumptions'!$B$31*(1+'Key Assumptions'!$B$9)*'Key Assumptions'!$B$39</f>
        <v/>
      </c>
      <c r="D9" s="5">
        <f>'Operating Expenses'!$N$10/12+0*'Key Assumptions'!$B$8</f>
        <v/>
      </c>
      <c r="E9" s="5">
        <f>C9*'Key Assumptions'!$B$8</f>
        <v/>
      </c>
      <c r="F9" s="5">
        <f>E9-D9+0*'Key Assumptions'!$B$8</f>
        <v/>
      </c>
      <c r="G9" s="5">
        <f>G8+F9+0*'Key Assumptions'!$B$8</f>
        <v/>
      </c>
    </row>
    <row r="10">
      <c r="A10" s="3" t="inlineStr">
        <is>
          <t>Feb 2027</t>
        </is>
      </c>
      <c r="B10" s="11" t="n">
        <v>9</v>
      </c>
      <c r="C10" s="5">
        <f>'Key Assumptions'!$B$31*(1+'Key Assumptions'!$B$9)*'Key Assumptions'!$B$40</f>
        <v/>
      </c>
      <c r="D10" s="5">
        <f>'Operating Expenses'!$N$10/12+0*'Key Assumptions'!$B$8</f>
        <v/>
      </c>
      <c r="E10" s="5">
        <f>C10*'Key Assumptions'!$B$8</f>
        <v/>
      </c>
      <c r="F10" s="5">
        <f>E10-D10+0*'Key Assumptions'!$B$8</f>
        <v/>
      </c>
      <c r="G10" s="5">
        <f>G9+F10+0*'Key Assumptions'!$B$8</f>
        <v/>
      </c>
    </row>
    <row r="11">
      <c r="A11" s="3" t="inlineStr">
        <is>
          <t>Mar 2027</t>
        </is>
      </c>
      <c r="B11" s="11" t="n">
        <v>10</v>
      </c>
      <c r="C11" s="5">
        <f>'Key Assumptions'!$B$31*(1+'Key Assumptions'!$B$9)*'Key Assumptions'!$B$41</f>
        <v/>
      </c>
      <c r="D11" s="5">
        <f>'Operating Expenses'!$N$10/12+0*'Key Assumptions'!$B$8</f>
        <v/>
      </c>
      <c r="E11" s="5">
        <f>C11*'Key Assumptions'!$B$8</f>
        <v/>
      </c>
      <c r="F11" s="5">
        <f>E11-D11+0*'Key Assumptions'!$B$8</f>
        <v/>
      </c>
      <c r="G11" s="5">
        <f>G10+F11+0*'Key Assumptions'!$B$8</f>
        <v/>
      </c>
    </row>
    <row r="12">
      <c r="A12" s="3" t="inlineStr">
        <is>
          <t>Apr 2027</t>
        </is>
      </c>
      <c r="B12" s="11" t="n">
        <v>11</v>
      </c>
      <c r="C12" s="5">
        <f>'Key Assumptions'!$B$31*(1+'Key Assumptions'!$B$9)*'Key Assumptions'!$B$42</f>
        <v/>
      </c>
      <c r="D12" s="5">
        <f>'Operating Expenses'!$N$10/12+0*'Key Assumptions'!$B$8</f>
        <v/>
      </c>
      <c r="E12" s="5">
        <f>C12*'Key Assumptions'!$B$8</f>
        <v/>
      </c>
      <c r="F12" s="5">
        <f>E12-D12+0*'Key Assumptions'!$B$8</f>
        <v/>
      </c>
      <c r="G12" s="5">
        <f>G11+F12+0*'Key Assumptions'!$B$8</f>
        <v/>
      </c>
    </row>
    <row r="13">
      <c r="A13" s="3" t="inlineStr">
        <is>
          <t>May 2027</t>
        </is>
      </c>
      <c r="B13" s="11" t="n">
        <v>12</v>
      </c>
      <c r="C13" s="5">
        <f>'Key Assumptions'!$B$31*(1+'Key Assumptions'!$B$9)*'Key Assumptions'!$B$43</f>
        <v/>
      </c>
      <c r="D13" s="5">
        <f>'Operating Expenses'!$N$10/12+0*'Key Assumptions'!$B$8</f>
        <v/>
      </c>
      <c r="E13" s="5">
        <f>C13*'Key Assumptions'!$B$8</f>
        <v/>
      </c>
      <c r="F13" s="5">
        <f>E13-D13+0*'Key Assumptions'!$B$8</f>
        <v/>
      </c>
      <c r="G13" s="5">
        <f>G12+F13+0*'Key Assumptions'!$B$8</f>
        <v/>
      </c>
    </row>
    <row r="14">
      <c r="A14" s="3" t="inlineStr">
        <is>
          <t>Jun 2027</t>
        </is>
      </c>
      <c r="B14" s="11" t="n">
        <v>13</v>
      </c>
      <c r="C14" s="5">
        <f>'Key Assumptions'!$B$31*(1+'Key Assumptions'!$B$9)*'Key Assumptions'!$B$44</f>
        <v/>
      </c>
      <c r="D14" s="5">
        <f>'Operating Expenses'!$N$10/12+0*'Key Assumptions'!$B$8</f>
        <v/>
      </c>
      <c r="E14" s="5">
        <f>C14*'Key Assumptions'!$B$8</f>
        <v/>
      </c>
      <c r="F14" s="5">
        <f>E14-D14+0*'Key Assumptions'!$B$8</f>
        <v/>
      </c>
      <c r="G14" s="5">
        <f>G13+F14+0*'Key Assumptions'!$B$8</f>
        <v/>
      </c>
    </row>
    <row r="15">
      <c r="A15" s="3" t="inlineStr">
        <is>
          <t>Jul 2027</t>
        </is>
      </c>
      <c r="B15" s="11" t="n">
        <v>14</v>
      </c>
      <c r="C15" s="5">
        <f>'Key Assumptions'!$B$31*(1+'Key Assumptions'!$B$9)*'Key Assumptions'!$B$45</f>
        <v/>
      </c>
      <c r="D15" s="5">
        <f>'Operating Expenses'!$N$10/12+0*'Key Assumptions'!$B$8</f>
        <v/>
      </c>
      <c r="E15" s="5">
        <f>C15*'Key Assumptions'!$B$8</f>
        <v/>
      </c>
      <c r="F15" s="5">
        <f>E15-D15+0*'Key Assumptions'!$B$8</f>
        <v/>
      </c>
      <c r="G15" s="5">
        <f>G14+F15+0*'Key Assumptions'!$B$8</f>
        <v/>
      </c>
    </row>
    <row r="16">
      <c r="A16" s="3" t="n"/>
      <c r="B16" s="12" t="n"/>
      <c r="C16" s="3" t="n"/>
      <c r="D16" s="3" t="n"/>
      <c r="E16" s="3" t="n"/>
      <c r="F16" s="3" t="n"/>
      <c r="G16" s="3" t="n"/>
    </row>
    <row r="17">
      <c r="A17" s="3" t="n"/>
      <c r="B17" s="12" t="n"/>
      <c r="C17" s="3" t="n"/>
      <c r="D17" s="3" t="n"/>
      <c r="E17" s="3" t="n"/>
      <c r="F17" s="3" t="n"/>
      <c r="G17" s="3" t="n"/>
    </row>
    <row r="18">
      <c r="A18" s="3" t="inlineStr">
        <is>
          <t>Break-Even Revenue</t>
        </is>
      </c>
      <c r="B18" s="13">
        <f>D2/'Key Assumptions'!$B$8</f>
        <v/>
      </c>
      <c r="C18" s="3" t="n"/>
      <c r="D18" s="3" t="n"/>
      <c r="E18" s="3" t="n"/>
      <c r="F18" s="3" t="n"/>
      <c r="G18" s="3" t="n"/>
    </row>
    <row r="19">
      <c r="A19" s="3" t="n"/>
      <c r="B19" s="12" t="n"/>
      <c r="C19" s="3" t="n"/>
      <c r="D19" s="3" t="n"/>
      <c r="E19" s="3" t="n"/>
      <c r="F19" s="3" t="n"/>
      <c r="G19" s="3" t="n"/>
    </row>
    <row r="20">
      <c r="A20" s="3" t="inlineStr">
        <is>
          <t>First Positive Operating Month</t>
        </is>
      </c>
      <c r="B20" s="12">
        <f>IF(F2&gt;0,A2,IF(F3&gt;0,A3,IF(F4&gt;0,A4,IF(F5&gt;0,A5,IF(F6&gt;0,A6,IF(F7&gt;0,A7,IF(F8&gt;0,A8,IF(F9&gt;0,A9,IF(F10&gt;0,A10,IF(F11&gt;0,A11,IF(F12&gt;0,A12,IF(F13&gt;0,A13,IF(F14&gt;0,A14,IF(F15&gt;0,A15,"Not achieved"))))))))))))))&amp;IF('Key Assumptions'!$B$8&gt;=0,"","")</f>
        <v/>
      </c>
      <c r="C20" s="3" t="n"/>
      <c r="D20" s="3" t="n"/>
      <c r="E20" s="3" t="n"/>
      <c r="F20" s="3" t="n"/>
      <c r="G20" s="3" t="n"/>
    </row>
    <row r="21">
      <c r="A21" s="3" t="inlineStr">
        <is>
          <t>First Positive Month #</t>
        </is>
      </c>
      <c r="B21" s="12">
        <f>IF(F2&gt;0,B2,IF(F3&gt;0,B3,IF(F4&gt;0,B4,IF(F5&gt;0,B5,IF(F6&gt;0,B6,IF(F7&gt;0,B7,IF(F8&gt;0,B8,IF(F9&gt;0,B9,IF(F10&gt;0,B10,IF(F11&gt;0,B11,IF(F12&gt;0,B12,IF(F13&gt;0,B13,IF(F14&gt;0,B14,IF(F15&gt;0,B15,0))))))))))))))+0*'Key Assumptions'!$B$8</f>
        <v/>
      </c>
      <c r="C21" s="3" t="n"/>
      <c r="D21" s="3" t="n"/>
      <c r="E21" s="3" t="n"/>
      <c r="F21" s="3" t="n"/>
      <c r="G21" s="3" t="n"/>
    </row>
    <row r="22">
      <c r="A22" s="3" t="n"/>
      <c r="B22" s="12" t="n"/>
      <c r="C22" s="3" t="n"/>
      <c r="D22" s="3" t="n"/>
      <c r="E22" s="3" t="n"/>
      <c r="F22" s="3" t="n"/>
      <c r="G22" s="3" t="n"/>
    </row>
    <row r="23">
      <c r="A23" s="3" t="inlineStr">
        <is>
          <t>Break-Even Note</t>
        </is>
      </c>
      <c r="B23" s="12" t="inlineStr">
        <is>
          <t>Break-Even Revenue = Total Monthly Fixed Costs ÷ Gross Margin %</t>
        </is>
      </c>
      <c r="C23" s="3" t="n"/>
      <c r="D23" s="3" t="n"/>
      <c r="E23" s="3" t="n"/>
      <c r="F23" s="3" t="n"/>
      <c r="G23" s="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2026-04-25T20:39:13Z</dcterms:created>
  <dcterms:modified xsi:type="dcterms:W3CDTF">2026-04-25T20:39:45Z</dcterms:modified>
</cp:coreProperties>
</file>